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065" windowWidth="15360" windowHeight="8655" activeTab="0"/>
  </bookViews>
  <sheets>
    <sheet name="Summary" sheetId="1" r:id="rId1"/>
    <sheet name="Detail" sheetId="2" r:id="rId2"/>
    <sheet name="Sheet3" sheetId="3" r:id="rId3"/>
  </sheets>
  <definedNames>
    <definedName name="_xlnm.Print_Area" localSheetId="0">'Summary'!$A$1:$K$56</definedName>
  </definedNames>
  <calcPr fullCalcOnLoad="1"/>
</workbook>
</file>

<file path=xl/comments1.xml><?xml version="1.0" encoding="utf-8"?>
<comments xmlns="http://schemas.openxmlformats.org/spreadsheetml/2006/main">
  <authors>
    <author>IITS</author>
  </authors>
  <commentList>
    <comment ref="F20" authorId="0">
      <text>
        <r>
          <rPr>
            <b/>
            <sz val="9"/>
            <rFont val="Tahoma"/>
            <family val="2"/>
          </rPr>
          <t>Assumes Director will start in January 2013</t>
        </r>
      </text>
    </comment>
    <comment ref="F22" authorId="0">
      <text>
        <r>
          <rPr>
            <b/>
            <sz val="9"/>
            <rFont val="Tahoma"/>
            <family val="2"/>
          </rPr>
          <t>Replacement Cost $5000 per 3 unit course</t>
        </r>
      </text>
    </comment>
    <comment ref="F23" authorId="0">
      <text>
        <r>
          <rPr>
            <b/>
            <sz val="9"/>
            <rFont val="Tahoma"/>
            <family val="2"/>
          </rPr>
          <t>Assumes work horse will start January 2013</t>
        </r>
      </text>
    </comment>
  </commentList>
</comments>
</file>

<file path=xl/sharedStrings.xml><?xml version="1.0" encoding="utf-8"?>
<sst xmlns="http://schemas.openxmlformats.org/spreadsheetml/2006/main" count="70" uniqueCount="65">
  <si>
    <t>Tuition</t>
  </si>
  <si>
    <t>Revenue</t>
  </si>
  <si>
    <t>Total Revenue</t>
  </si>
  <si>
    <t>Postage Costs</t>
  </si>
  <si>
    <t xml:space="preserve">Target Number Participants 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</si>
  <si>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</si>
  <si>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</si>
  <si>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</si>
  <si>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</si>
  <si>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</si>
  <si>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</si>
  <si>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</si>
  <si>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>Comments</t>
  </si>
  <si>
    <t xml:space="preserve">Promotion, Advertising &amp; Print </t>
  </si>
  <si>
    <t>Instructors/Instruction</t>
  </si>
  <si>
    <t>IITS @ ~1.5% of Rev Chargeback</t>
  </si>
  <si>
    <t>2012/2013</t>
  </si>
  <si>
    <t>2013/2014</t>
  </si>
  <si>
    <t>Grant</t>
  </si>
  <si>
    <t>Program Development</t>
  </si>
  <si>
    <t>Accreditation Site Visit</t>
  </si>
  <si>
    <t>Accreditation Application Fee</t>
  </si>
  <si>
    <t>CoEHHS @5% of Revenue</t>
  </si>
  <si>
    <t>EL Costs @ 25% of Revenue</t>
  </si>
  <si>
    <t>CSU/CSUSM 11% of Tuition</t>
  </si>
  <si>
    <t>FAS 6% of Expenses</t>
  </si>
  <si>
    <t xml:space="preserve">% to reserves </t>
  </si>
  <si>
    <t xml:space="preserve">Library Material </t>
  </si>
  <si>
    <t>2014/2015</t>
  </si>
  <si>
    <t>Program Director</t>
  </si>
  <si>
    <t xml:space="preserve">Field Director </t>
  </si>
  <si>
    <t xml:space="preserve">Coordinator </t>
  </si>
  <si>
    <t xml:space="preserve">Field Director-Bakersfeild </t>
  </si>
  <si>
    <t xml:space="preserve">instructional faculty </t>
  </si>
  <si>
    <t>Chico-77544</t>
  </si>
  <si>
    <t>Dominguez-85518</t>
  </si>
  <si>
    <t>Fresno-86636</t>
  </si>
  <si>
    <t>Fullerton-72672</t>
  </si>
  <si>
    <t>Humbolt-60448</t>
  </si>
  <si>
    <t>Long beach-92000</t>
  </si>
  <si>
    <t>Los Angeles-72000</t>
  </si>
  <si>
    <t>Northridge-89784</t>
  </si>
  <si>
    <t xml:space="preserve">EL Instructor Benefits </t>
  </si>
  <si>
    <t>SCU's Taught in AY</t>
  </si>
  <si>
    <t>Target number of participants pending market research</t>
  </si>
  <si>
    <t xml:space="preserve">Coordinator Benefits </t>
  </si>
  <si>
    <t xml:space="preserve">Program Director Benefits </t>
  </si>
  <si>
    <t xml:space="preserve">CSUSM Full time </t>
  </si>
  <si>
    <t>CSUSM Part Time</t>
  </si>
  <si>
    <t>Program Development Benefits</t>
  </si>
  <si>
    <t xml:space="preserve">Equipment, supply, copying, phone ect. </t>
  </si>
  <si>
    <t>Overload</t>
  </si>
  <si>
    <t>Faculty Champion Summer Development</t>
  </si>
  <si>
    <t>OSDI, Retirement, Medicare 27.3%</t>
  </si>
  <si>
    <t>Replacement Cost $5000 per 3 unit course</t>
  </si>
  <si>
    <t>Department Chair Summer Development</t>
  </si>
  <si>
    <t>CSWE Consultants</t>
  </si>
  <si>
    <t xml:space="preserve">ASA </t>
  </si>
  <si>
    <t>2015/2016</t>
  </si>
  <si>
    <t>2016/2017</t>
  </si>
  <si>
    <t xml:space="preserve">Full Time MSW Faculty </t>
  </si>
  <si>
    <t xml:space="preserve">Full Time MSW Faculty Benefits </t>
  </si>
  <si>
    <t xml:space="preserve">Faculty/Instructor Development </t>
  </si>
  <si>
    <t>Faculty- Lead</t>
  </si>
  <si>
    <t>Faculty- Lead Benefits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</si>
</sst>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&quot;$&quot;#,##0.00"/>
    <numFmt numFmtId="190" formatCode="_(&quot;$&quot;* #,##0.0_);_(&quot;$&quot;* \(#,##0.0\);_(&quot;$&quot;* &quot;-&quot;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4" fontId="0" fillId="0" borderId="0" xfId="48" applyFon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18" borderId="1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4" fillId="18" borderId="0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24" fillId="33" borderId="16" xfId="0" applyNumberFormat="1" applyFont="1" applyFill="1" applyBorder="1" applyAlignment="1">
      <alignment horizontal="center"/>
    </xf>
    <xf numFmtId="175" fontId="22" fillId="0" borderId="17" xfId="48" applyNumberFormat="1" applyFont="1" applyBorder="1" applyAlignment="1">
      <alignment/>
    </xf>
    <xf numFmtId="44" fontId="22" fillId="0" borderId="18" xfId="48" applyNumberFormat="1" applyFont="1" applyBorder="1" applyAlignment="1">
      <alignment/>
    </xf>
    <xf numFmtId="44" fontId="22" fillId="0" borderId="17" xfId="48" applyNumberFormat="1" applyFont="1" applyBorder="1" applyAlignment="1">
      <alignment/>
    </xf>
    <xf numFmtId="44" fontId="22" fillId="0" borderId="17" xfId="0" applyNumberFormat="1" applyFont="1" applyBorder="1" applyAlignment="1">
      <alignment/>
    </xf>
    <xf numFmtId="175" fontId="22" fillId="0" borderId="17" xfId="51" applyNumberFormat="1" applyFont="1" applyBorder="1" applyAlignment="1">
      <alignment/>
    </xf>
    <xf numFmtId="175" fontId="22" fillId="0" borderId="0" xfId="51" applyNumberFormat="1" applyFont="1" applyBorder="1" applyAlignment="1">
      <alignment/>
    </xf>
    <xf numFmtId="44" fontId="43" fillId="0" borderId="17" xfId="48" applyNumberFormat="1" applyFont="1" applyBorder="1" applyAlignment="1">
      <alignment/>
    </xf>
    <xf numFmtId="44" fontId="24" fillId="8" borderId="19" xfId="48" applyNumberFormat="1" applyFont="1" applyFill="1" applyBorder="1" applyAlignment="1">
      <alignment/>
    </xf>
    <xf numFmtId="44" fontId="24" fillId="13" borderId="19" xfId="48" applyNumberFormat="1" applyFont="1" applyFill="1" applyBorder="1" applyAlignment="1">
      <alignment/>
    </xf>
    <xf numFmtId="0" fontId="22" fillId="0" borderId="0" xfId="0" applyFont="1" applyFill="1" applyAlignment="1">
      <alignment/>
    </xf>
    <xf numFmtId="44" fontId="22" fillId="0" borderId="17" xfId="48" applyNumberFormat="1" applyFont="1" applyFill="1" applyBorder="1" applyAlignment="1">
      <alignment/>
    </xf>
    <xf numFmtId="44" fontId="22" fillId="0" borderId="18" xfId="48" applyNumberFormat="1" applyFont="1" applyFill="1" applyBorder="1" applyAlignment="1">
      <alignment/>
    </xf>
    <xf numFmtId="0" fontId="22" fillId="11" borderId="0" xfId="0" applyFont="1" applyFill="1" applyBorder="1" applyAlignment="1">
      <alignment/>
    </xf>
    <xf numFmtId="44" fontId="24" fillId="11" borderId="19" xfId="0" applyNumberFormat="1" applyFont="1" applyFill="1" applyBorder="1" applyAlignment="1">
      <alignment/>
    </xf>
    <xf numFmtId="44" fontId="24" fillId="11" borderId="19" xfId="48" applyNumberFormat="1" applyFont="1" applyFill="1" applyBorder="1" applyAlignment="1">
      <alignment/>
    </xf>
    <xf numFmtId="44" fontId="24" fillId="34" borderId="19" xfId="48" applyNumberFormat="1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179" fontId="22" fillId="0" borderId="21" xfId="0" applyNumberFormat="1" applyFont="1" applyBorder="1" applyAlignment="1">
      <alignment/>
    </xf>
    <xf numFmtId="9" fontId="22" fillId="0" borderId="21" xfId="0" applyNumberFormat="1" applyFont="1" applyBorder="1" applyAlignment="1">
      <alignment/>
    </xf>
    <xf numFmtId="44" fontId="24" fillId="33" borderId="22" xfId="48" applyFont="1" applyFill="1" applyBorder="1" applyAlignment="1">
      <alignment horizontal="center"/>
    </xf>
    <xf numFmtId="0" fontId="22" fillId="0" borderId="17" xfId="0" applyFont="1" applyBorder="1" applyAlignment="1">
      <alignment/>
    </xf>
    <xf numFmtId="44" fontId="22" fillId="0" borderId="17" xfId="44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18" borderId="20" xfId="0" applyFont="1" applyFill="1" applyBorder="1" applyAlignment="1">
      <alignment horizontal="left"/>
    </xf>
    <xf numFmtId="0" fontId="23" fillId="18" borderId="21" xfId="0" applyFont="1" applyFill="1" applyBorder="1" applyAlignment="1">
      <alignment horizontal="left"/>
    </xf>
    <xf numFmtId="0" fontId="23" fillId="18" borderId="24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44" fontId="22" fillId="0" borderId="0" xfId="48" applyFont="1" applyBorder="1" applyAlignment="1">
      <alignment horizontal="left"/>
    </xf>
    <xf numFmtId="9" fontId="22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22" fillId="8" borderId="10" xfId="0" applyFont="1" applyFill="1" applyBorder="1" applyAlignment="1">
      <alignment/>
    </xf>
    <xf numFmtId="0" fontId="24" fillId="8" borderId="0" xfId="0" applyFont="1" applyFill="1" applyBorder="1" applyAlignment="1">
      <alignment horizontal="left"/>
    </xf>
    <xf numFmtId="0" fontId="24" fillId="8" borderId="0" xfId="0" applyFont="1" applyFill="1" applyBorder="1" applyAlignment="1">
      <alignment/>
    </xf>
    <xf numFmtId="0" fontId="24" fillId="13" borderId="10" xfId="0" applyFont="1" applyFill="1" applyBorder="1" applyAlignment="1">
      <alignment/>
    </xf>
    <xf numFmtId="0" fontId="24" fillId="13" borderId="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4" fillId="11" borderId="10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4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175" fontId="22" fillId="0" borderId="10" xfId="48" applyNumberFormat="1" applyFont="1" applyBorder="1" applyAlignment="1">
      <alignment/>
    </xf>
    <xf numFmtId="44" fontId="22" fillId="0" borderId="25" xfId="48" applyNumberFormat="1" applyFont="1" applyBorder="1" applyAlignment="1">
      <alignment/>
    </xf>
    <xf numFmtId="44" fontId="22" fillId="0" borderId="10" xfId="48" applyNumberFormat="1" applyFont="1" applyBorder="1" applyAlignment="1">
      <alignment/>
    </xf>
    <xf numFmtId="44" fontId="22" fillId="0" borderId="10" xfId="0" applyNumberFormat="1" applyFont="1" applyBorder="1" applyAlignment="1">
      <alignment/>
    </xf>
    <xf numFmtId="44" fontId="43" fillId="0" borderId="10" xfId="48" applyNumberFormat="1" applyFont="1" applyBorder="1" applyAlignment="1">
      <alignment/>
    </xf>
    <xf numFmtId="44" fontId="24" fillId="8" borderId="20" xfId="48" applyNumberFormat="1" applyFont="1" applyFill="1" applyBorder="1" applyAlignment="1">
      <alignment/>
    </xf>
    <xf numFmtId="44" fontId="24" fillId="13" borderId="20" xfId="48" applyNumberFormat="1" applyFont="1" applyFill="1" applyBorder="1" applyAlignment="1">
      <alignment/>
    </xf>
    <xf numFmtId="44" fontId="22" fillId="0" borderId="10" xfId="48" applyNumberFormat="1" applyFont="1" applyFill="1" applyBorder="1" applyAlignment="1">
      <alignment/>
    </xf>
    <xf numFmtId="44" fontId="24" fillId="11" borderId="20" xfId="48" applyNumberFormat="1" applyFont="1" applyFill="1" applyBorder="1" applyAlignment="1">
      <alignment/>
    </xf>
    <xf numFmtId="44" fontId="24" fillId="34" borderId="20" xfId="48" applyNumberFormat="1" applyFont="1" applyFill="1" applyBorder="1" applyAlignment="1">
      <alignment/>
    </xf>
    <xf numFmtId="0" fontId="22" fillId="0" borderId="22" xfId="0" applyFont="1" applyBorder="1" applyAlignment="1">
      <alignment/>
    </xf>
    <xf numFmtId="9" fontId="22" fillId="0" borderId="19" xfId="0" applyNumberFormat="1" applyFont="1" applyBorder="1" applyAlignment="1">
      <alignment/>
    </xf>
    <xf numFmtId="0" fontId="24" fillId="33" borderId="20" xfId="0" applyNumberFormat="1" applyFont="1" applyFill="1" applyBorder="1" applyAlignment="1">
      <alignment horizontal="center"/>
    </xf>
    <xf numFmtId="0" fontId="24" fillId="33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Currency 2 2" xfId="51"/>
    <cellStyle name="Currency 3" xfId="52"/>
    <cellStyle name="Currency 4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Normal="75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4.7109375" style="3" customWidth="1"/>
    <col min="2" max="2" width="6.140625" style="3" customWidth="1"/>
    <col min="3" max="3" width="17.00390625" style="3" customWidth="1"/>
    <col min="4" max="4" width="0.2890625" style="3" customWidth="1"/>
    <col min="5" max="5" width="17.421875" style="3" customWidth="1"/>
    <col min="6" max="6" width="16.57421875" style="3" customWidth="1"/>
    <col min="7" max="7" width="13.7109375" style="3" customWidth="1"/>
    <col min="8" max="10" width="14.7109375" style="3" customWidth="1"/>
    <col min="11" max="11" width="76.00390625" style="3" customWidth="1"/>
    <col min="12" max="12" width="0.85546875" style="5" customWidth="1"/>
    <col min="13" max="13" width="11.00390625" style="5" customWidth="1"/>
    <col min="14" max="14" width="77.421875" style="3" bestFit="1" customWidth="1"/>
    <col min="15" max="16384" width="9.140625" style="3" customWidth="1"/>
  </cols>
  <sheetData>
    <row r="1" spans="1:13" ht="12.75">
      <c r="A1" s="90"/>
      <c r="B1" s="90"/>
      <c r="C1" s="90"/>
      <c r="D1" s="90"/>
      <c r="E1" s="12"/>
      <c r="F1" s="5"/>
      <c r="G1" s="5"/>
      <c r="H1" s="5"/>
      <c r="I1" s="5"/>
      <c r="J1" s="5"/>
      <c r="K1" s="85"/>
      <c r="L1" s="85"/>
      <c r="M1" s="85"/>
    </row>
    <row r="2" spans="1:14" ht="12.75">
      <c r="A2" s="90"/>
      <c r="B2" s="90"/>
      <c r="C2" s="90"/>
      <c r="D2" s="90"/>
      <c r="E2" s="12"/>
      <c r="F2" s="92"/>
      <c r="G2" s="92"/>
      <c r="H2" s="92"/>
      <c r="I2" s="52"/>
      <c r="J2" s="52"/>
      <c r="K2" s="57"/>
      <c r="L2" s="12"/>
      <c r="M2" s="57"/>
      <c r="N2" s="4"/>
    </row>
    <row r="3" spans="8:11" ht="13.5" thickBot="1">
      <c r="H3" s="5"/>
      <c r="I3" s="5"/>
      <c r="J3" s="5"/>
      <c r="K3" s="5"/>
    </row>
    <row r="4" spans="1:11" ht="13.5" thickBot="1">
      <c r="A4" s="53" t="s">
        <v>47</v>
      </c>
      <c r="B4" s="54"/>
      <c r="C4" s="55"/>
      <c r="D4" s="7"/>
      <c r="E4" s="8"/>
      <c r="F4" s="9"/>
      <c r="G4" s="5"/>
      <c r="H4" s="5"/>
      <c r="I4" s="5"/>
      <c r="J4" s="5"/>
      <c r="K4" s="5"/>
    </row>
    <row r="5" spans="1:11" ht="12.75">
      <c r="A5" s="86" t="s">
        <v>0</v>
      </c>
      <c r="B5" s="87"/>
      <c r="C5" s="87"/>
      <c r="D5" s="88"/>
      <c r="E5" s="50"/>
      <c r="F5" s="10"/>
      <c r="G5" s="11">
        <v>475</v>
      </c>
      <c r="H5" s="11">
        <v>500</v>
      </c>
      <c r="I5" s="11">
        <v>525</v>
      </c>
      <c r="J5" s="11">
        <v>525</v>
      </c>
      <c r="K5" s="81"/>
    </row>
    <row r="6" spans="1:11" ht="12.75">
      <c r="A6" s="89" t="s">
        <v>4</v>
      </c>
      <c r="B6" s="90"/>
      <c r="C6" s="90"/>
      <c r="D6" s="91"/>
      <c r="E6" s="51"/>
      <c r="F6" s="9"/>
      <c r="G6" s="14">
        <v>30</v>
      </c>
      <c r="H6" s="14">
        <v>60</v>
      </c>
      <c r="I6" s="14">
        <v>60</v>
      </c>
      <c r="J6" s="14">
        <v>60</v>
      </c>
      <c r="K6" s="45" t="s">
        <v>44</v>
      </c>
    </row>
    <row r="7" spans="1:11" ht="13.5" thickBot="1">
      <c r="A7" s="15" t="s">
        <v>43</v>
      </c>
      <c r="B7" s="16"/>
      <c r="C7" s="16"/>
      <c r="D7" s="17"/>
      <c r="E7" s="15"/>
      <c r="F7" s="18"/>
      <c r="G7" s="20">
        <v>30</v>
      </c>
      <c r="H7" s="20">
        <v>30</v>
      </c>
      <c r="I7" s="20">
        <v>30</v>
      </c>
      <c r="J7" s="20">
        <v>30</v>
      </c>
      <c r="K7" s="45"/>
    </row>
    <row r="8" spans="1:11" ht="13.5" thickBot="1">
      <c r="A8" s="6" t="s">
        <v>48</v>
      </c>
      <c r="B8" s="21"/>
      <c r="C8" s="21"/>
      <c r="D8" s="13"/>
      <c r="E8" s="12"/>
      <c r="F8" s="9"/>
      <c r="G8" s="5"/>
      <c r="H8" s="5"/>
      <c r="I8" s="5"/>
      <c r="J8" s="5"/>
      <c r="K8" s="45"/>
    </row>
    <row r="9" spans="1:11" ht="12.75">
      <c r="A9" s="86" t="s">
        <v>0</v>
      </c>
      <c r="B9" s="87"/>
      <c r="C9" s="87"/>
      <c r="D9" s="88"/>
      <c r="E9" s="50"/>
      <c r="F9" s="10"/>
      <c r="G9" s="22">
        <v>475</v>
      </c>
      <c r="H9" s="22">
        <v>500</v>
      </c>
      <c r="I9" s="22">
        <v>525</v>
      </c>
      <c r="J9" s="22">
        <v>525</v>
      </c>
      <c r="K9" s="45"/>
    </row>
    <row r="10" spans="1:11" ht="12.75">
      <c r="A10" s="89" t="s">
        <v>4</v>
      </c>
      <c r="B10" s="90"/>
      <c r="C10" s="90"/>
      <c r="D10" s="91"/>
      <c r="E10" s="51"/>
      <c r="F10" s="9"/>
      <c r="G10" s="14">
        <v>15</v>
      </c>
      <c r="H10" s="14">
        <v>45</v>
      </c>
      <c r="I10" s="14">
        <v>60</v>
      </c>
      <c r="J10" s="14">
        <v>75</v>
      </c>
      <c r="K10" s="45" t="s">
        <v>44</v>
      </c>
    </row>
    <row r="11" spans="1:11" ht="13.5" thickBot="1">
      <c r="A11" s="15" t="s">
        <v>43</v>
      </c>
      <c r="B11" s="16"/>
      <c r="C11" s="16"/>
      <c r="D11" s="17"/>
      <c r="E11" s="15"/>
      <c r="F11" s="18"/>
      <c r="G11" s="19">
        <v>15</v>
      </c>
      <c r="H11" s="19">
        <v>15</v>
      </c>
      <c r="I11" s="19">
        <v>15</v>
      </c>
      <c r="J11" s="19">
        <v>15</v>
      </c>
      <c r="K11" s="45"/>
    </row>
    <row r="12" spans="1:11" ht="13.5" thickBot="1">
      <c r="A12" s="56"/>
      <c r="B12" s="5"/>
      <c r="C12" s="5"/>
      <c r="D12" s="5"/>
      <c r="E12" s="5"/>
      <c r="F12" s="23" t="s">
        <v>16</v>
      </c>
      <c r="G12" s="23" t="s">
        <v>17</v>
      </c>
      <c r="H12" s="83" t="s">
        <v>28</v>
      </c>
      <c r="I12" s="83" t="s">
        <v>58</v>
      </c>
      <c r="J12" s="84" t="s">
        <v>59</v>
      </c>
      <c r="K12" s="44" t="s">
        <v>12</v>
      </c>
    </row>
    <row r="13" spans="1:11" ht="12.75">
      <c r="A13" s="59" t="s">
        <v>1</v>
      </c>
      <c r="B13" s="9"/>
      <c r="C13" s="5"/>
      <c r="D13" s="5"/>
      <c r="E13" s="5"/>
      <c r="F13" s="24"/>
      <c r="G13" s="24"/>
      <c r="H13" s="71"/>
      <c r="I13" s="71"/>
      <c r="J13" s="71"/>
      <c r="K13" s="45"/>
    </row>
    <row r="14" spans="1:11" ht="12.75">
      <c r="A14" s="59"/>
      <c r="B14" s="5" t="s">
        <v>18</v>
      </c>
      <c r="C14" s="5"/>
      <c r="D14" s="5"/>
      <c r="E14" s="5"/>
      <c r="F14" s="24"/>
      <c r="G14" s="24"/>
      <c r="H14" s="71"/>
      <c r="I14" s="71"/>
      <c r="J14" s="71"/>
      <c r="K14" s="45"/>
    </row>
    <row r="15" spans="1:11" ht="12.75">
      <c r="A15" s="56"/>
      <c r="B15" s="5" t="s">
        <v>0</v>
      </c>
      <c r="C15" s="5"/>
      <c r="D15" s="5"/>
      <c r="E15" s="5"/>
      <c r="F15" s="24"/>
      <c r="G15" s="24">
        <f>(G7*G6)*G5+(G10*G11)*G9</f>
        <v>534375</v>
      </c>
      <c r="H15" s="71">
        <f>(H7*H6)*H5+(H10*H11)*H9</f>
        <v>1237500</v>
      </c>
      <c r="I15" s="71">
        <f>(I7*I6)*I5+(I10*I11)*I9</f>
        <v>1417500</v>
      </c>
      <c r="J15" s="71">
        <f>(J7*J6)*J5+(J10*J11)*J9</f>
        <v>1535625</v>
      </c>
      <c r="K15" s="45"/>
    </row>
    <row r="16" spans="1:11" ht="12.75">
      <c r="A16" s="56"/>
      <c r="B16" s="5" t="s">
        <v>9</v>
      </c>
      <c r="C16" s="5"/>
      <c r="D16" s="5"/>
      <c r="E16" s="5"/>
      <c r="F16" s="25">
        <v>416602</v>
      </c>
      <c r="G16" s="25">
        <v>127335</v>
      </c>
      <c r="H16" s="72"/>
      <c r="I16" s="72"/>
      <c r="J16" s="72"/>
      <c r="K16" s="45"/>
    </row>
    <row r="17" spans="1:11" ht="12.75">
      <c r="A17" s="59"/>
      <c r="B17" s="5"/>
      <c r="C17" s="9" t="s">
        <v>2</v>
      </c>
      <c r="D17" s="9"/>
      <c r="E17" s="9"/>
      <c r="F17" s="26">
        <f>SUM(F14:F16)</f>
        <v>416602</v>
      </c>
      <c r="G17" s="26">
        <f>SUM(G14:G16)</f>
        <v>661710</v>
      </c>
      <c r="H17" s="73">
        <f>SUM(H14:H16)</f>
        <v>1237500</v>
      </c>
      <c r="I17" s="73">
        <f>SUM(I14:I16)</f>
        <v>1417500</v>
      </c>
      <c r="J17" s="73">
        <f>SUM(J14:J16)</f>
        <v>1535625</v>
      </c>
      <c r="K17" s="45"/>
    </row>
    <row r="18" spans="1:11" ht="12.75">
      <c r="A18" s="56"/>
      <c r="B18" s="5"/>
      <c r="C18" s="5"/>
      <c r="D18" s="5"/>
      <c r="E18" s="5"/>
      <c r="F18" s="26"/>
      <c r="G18" s="26"/>
      <c r="H18" s="73"/>
      <c r="I18" s="73"/>
      <c r="J18" s="73"/>
      <c r="K18" s="45"/>
    </row>
    <row r="19" spans="1:11" ht="12.75">
      <c r="A19" s="59" t="s">
        <v>7</v>
      </c>
      <c r="B19" s="5"/>
      <c r="C19" s="5"/>
      <c r="D19" s="5"/>
      <c r="E19" s="5"/>
      <c r="F19" s="26"/>
      <c r="G19" s="26"/>
      <c r="H19" s="73"/>
      <c r="I19" s="73"/>
      <c r="J19" s="73"/>
      <c r="K19" s="45"/>
    </row>
    <row r="20" spans="1:11" ht="12" customHeight="1">
      <c r="A20" s="59"/>
      <c r="B20" s="5" t="s">
        <v>29</v>
      </c>
      <c r="C20" s="5"/>
      <c r="D20" s="5"/>
      <c r="E20" s="5"/>
      <c r="F20" s="26">
        <v>60000</v>
      </c>
      <c r="G20" s="26">
        <v>100000</v>
      </c>
      <c r="H20" s="26">
        <v>100000</v>
      </c>
      <c r="I20" s="26">
        <v>100000</v>
      </c>
      <c r="J20" s="26">
        <v>100000</v>
      </c>
      <c r="K20" s="45"/>
    </row>
    <row r="21" spans="1:11" ht="12" customHeight="1">
      <c r="A21" s="59"/>
      <c r="B21" s="5" t="s">
        <v>46</v>
      </c>
      <c r="C21" s="5"/>
      <c r="D21" s="5"/>
      <c r="E21" s="5"/>
      <c r="F21" s="46">
        <f>F20*0.37</f>
        <v>22200</v>
      </c>
      <c r="G21" s="46">
        <f>G20*0.37</f>
        <v>37000</v>
      </c>
      <c r="H21" s="73">
        <f>H20*0.37</f>
        <v>37000</v>
      </c>
      <c r="I21" s="73">
        <f>I20*0.37</f>
        <v>37000</v>
      </c>
      <c r="J21" s="73">
        <f>J20*0.37</f>
        <v>37000</v>
      </c>
      <c r="K21" s="45"/>
    </row>
    <row r="22" spans="1:11" ht="12" customHeight="1">
      <c r="A22" s="59"/>
      <c r="B22" s="5" t="s">
        <v>30</v>
      </c>
      <c r="C22" s="5"/>
      <c r="D22" s="5"/>
      <c r="E22" s="5"/>
      <c r="F22" s="27">
        <v>50000</v>
      </c>
      <c r="G22" s="26">
        <v>50000</v>
      </c>
      <c r="H22" s="73">
        <v>50000</v>
      </c>
      <c r="I22" s="73">
        <v>50000</v>
      </c>
      <c r="J22" s="73">
        <v>50000</v>
      </c>
      <c r="K22" s="45" t="s">
        <v>54</v>
      </c>
    </row>
    <row r="23" spans="1:11" ht="12" customHeight="1">
      <c r="A23" s="56"/>
      <c r="B23" s="5" t="s">
        <v>63</v>
      </c>
      <c r="C23" s="5"/>
      <c r="D23" s="5"/>
      <c r="E23" s="5"/>
      <c r="F23" s="27">
        <v>32500</v>
      </c>
      <c r="G23" s="27">
        <v>65000</v>
      </c>
      <c r="H23" s="74">
        <v>65000</v>
      </c>
      <c r="I23" s="74">
        <v>65000</v>
      </c>
      <c r="J23" s="74">
        <v>65000</v>
      </c>
      <c r="K23" s="45"/>
    </row>
    <row r="24" spans="1:11" ht="12" customHeight="1">
      <c r="A24" s="56"/>
      <c r="B24" s="5" t="s">
        <v>64</v>
      </c>
      <c r="C24" s="5"/>
      <c r="D24" s="5"/>
      <c r="E24" s="5"/>
      <c r="F24" s="27">
        <f>F23*0.37</f>
        <v>12025</v>
      </c>
      <c r="G24" s="27">
        <f>G23*0.37</f>
        <v>24050</v>
      </c>
      <c r="H24" s="74">
        <f>H23*0.37</f>
        <v>24050</v>
      </c>
      <c r="I24" s="74">
        <f>I23*0.37</f>
        <v>24050</v>
      </c>
      <c r="J24" s="74">
        <f>J23*0.37</f>
        <v>24050</v>
      </c>
      <c r="K24" s="45"/>
    </row>
    <row r="25" spans="1:11" ht="12" customHeight="1">
      <c r="A25" s="59"/>
      <c r="B25" s="5" t="s">
        <v>31</v>
      </c>
      <c r="C25" s="5"/>
      <c r="D25" s="5"/>
      <c r="E25" s="5"/>
      <c r="F25" s="27">
        <v>30060</v>
      </c>
      <c r="G25" s="27"/>
      <c r="H25" s="74"/>
      <c r="I25" s="74"/>
      <c r="J25" s="74"/>
      <c r="K25" s="45" t="s">
        <v>57</v>
      </c>
    </row>
    <row r="26" spans="1:11" ht="12" customHeight="1">
      <c r="A26" s="59"/>
      <c r="B26" s="5" t="s">
        <v>45</v>
      </c>
      <c r="C26" s="5"/>
      <c r="D26" s="5"/>
      <c r="E26" s="5"/>
      <c r="F26" s="27">
        <f>F25*0.39</f>
        <v>11723.4</v>
      </c>
      <c r="G26" s="27"/>
      <c r="H26" s="74"/>
      <c r="I26" s="74"/>
      <c r="J26" s="74"/>
      <c r="K26" s="45"/>
    </row>
    <row r="27" spans="1:11" ht="12.75">
      <c r="A27" s="59"/>
      <c r="B27" s="5" t="s">
        <v>19</v>
      </c>
      <c r="C27" s="5"/>
      <c r="D27" s="5"/>
      <c r="E27" s="5"/>
      <c r="F27" s="26">
        <v>25000</v>
      </c>
      <c r="G27" s="26"/>
      <c r="H27" s="73"/>
      <c r="I27" s="73"/>
      <c r="J27" s="73"/>
      <c r="K27" s="45" t="s">
        <v>56</v>
      </c>
    </row>
    <row r="28" spans="1:11" ht="12.75">
      <c r="A28" s="59"/>
      <c r="B28" s="5" t="s">
        <v>49</v>
      </c>
      <c r="C28" s="5"/>
      <c r="D28" s="5"/>
      <c r="E28" s="5"/>
      <c r="F28" s="26">
        <f>F27*0.273</f>
        <v>6825.000000000001</v>
      </c>
      <c r="G28" s="26"/>
      <c r="H28" s="73"/>
      <c r="I28" s="73"/>
      <c r="J28" s="73"/>
      <c r="K28" s="47" t="s">
        <v>53</v>
      </c>
    </row>
    <row r="29" spans="1:11" ht="12.75">
      <c r="A29" s="59"/>
      <c r="B29" s="5" t="s">
        <v>51</v>
      </c>
      <c r="C29" s="5"/>
      <c r="D29" s="5"/>
      <c r="E29" s="5"/>
      <c r="F29" s="26">
        <v>5000</v>
      </c>
      <c r="G29" s="26"/>
      <c r="H29" s="73"/>
      <c r="I29" s="73"/>
      <c r="J29" s="73"/>
      <c r="K29" s="45"/>
    </row>
    <row r="30" spans="1:11" ht="12.75">
      <c r="A30" s="59"/>
      <c r="B30" s="5" t="s">
        <v>55</v>
      </c>
      <c r="C30" s="5"/>
      <c r="D30" s="5"/>
      <c r="E30" s="5"/>
      <c r="F30" s="26">
        <v>5000</v>
      </c>
      <c r="G30" s="26"/>
      <c r="H30" s="73"/>
      <c r="I30" s="73"/>
      <c r="J30" s="73"/>
      <c r="K30" s="45"/>
    </row>
    <row r="31" spans="1:11" ht="12.75">
      <c r="A31" s="59"/>
      <c r="B31" s="5" t="s">
        <v>52</v>
      </c>
      <c r="C31" s="5"/>
      <c r="D31" s="5"/>
      <c r="E31" s="5"/>
      <c r="F31" s="26">
        <v>16000</v>
      </c>
      <c r="G31" s="26"/>
      <c r="H31" s="73"/>
      <c r="I31" s="73"/>
      <c r="J31" s="73"/>
      <c r="K31" s="45"/>
    </row>
    <row r="32" spans="1:12" ht="12.75">
      <c r="A32" s="59"/>
      <c r="B32" s="5" t="s">
        <v>60</v>
      </c>
      <c r="C32" s="5"/>
      <c r="D32" s="5"/>
      <c r="E32" s="5"/>
      <c r="F32" s="26"/>
      <c r="G32" s="26"/>
      <c r="H32" s="73">
        <v>130000</v>
      </c>
      <c r="I32" s="73">
        <v>195000</v>
      </c>
      <c r="J32" s="73">
        <v>195000</v>
      </c>
      <c r="K32" s="28"/>
      <c r="L32" s="29"/>
    </row>
    <row r="33" spans="1:12" ht="12.75">
      <c r="A33" s="59"/>
      <c r="B33" s="5" t="s">
        <v>61</v>
      </c>
      <c r="C33" s="5"/>
      <c r="D33" s="5"/>
      <c r="E33" s="5"/>
      <c r="F33" s="26"/>
      <c r="G33" s="26"/>
      <c r="H33" s="73">
        <f>H32*0.41</f>
        <v>53300</v>
      </c>
      <c r="I33" s="73">
        <f>I32*0.41</f>
        <v>79950</v>
      </c>
      <c r="J33" s="73">
        <f>J32*0.41</f>
        <v>79950</v>
      </c>
      <c r="K33" s="28"/>
      <c r="L33" s="29"/>
    </row>
    <row r="34" spans="1:12" ht="12.75">
      <c r="A34" s="59"/>
      <c r="B34" s="5" t="s">
        <v>14</v>
      </c>
      <c r="C34" s="5"/>
      <c r="D34" s="5"/>
      <c r="E34" s="5"/>
      <c r="F34" s="26">
        <v>0</v>
      </c>
      <c r="G34" s="26">
        <v>25000</v>
      </c>
      <c r="H34" s="73">
        <v>75000</v>
      </c>
      <c r="I34" s="73">
        <v>75000</v>
      </c>
      <c r="J34" s="73">
        <v>75000</v>
      </c>
      <c r="K34" s="28"/>
      <c r="L34" s="29"/>
    </row>
    <row r="35" spans="1:12" ht="12.75">
      <c r="A35" s="59"/>
      <c r="B35" s="5" t="s">
        <v>42</v>
      </c>
      <c r="C35" s="5"/>
      <c r="D35" s="5"/>
      <c r="E35" s="5"/>
      <c r="F35" s="26"/>
      <c r="G35" s="73">
        <f>G34*0.273</f>
        <v>6825.000000000001</v>
      </c>
      <c r="H35" s="73">
        <f>H34*0.273</f>
        <v>20475</v>
      </c>
      <c r="I35" s="73">
        <f>I34*0.273</f>
        <v>20475</v>
      </c>
      <c r="J35" s="73">
        <f>J34*0.273</f>
        <v>20475</v>
      </c>
      <c r="K35" s="28"/>
      <c r="L35" s="29"/>
    </row>
    <row r="36" spans="1:11" ht="12.75">
      <c r="A36" s="56"/>
      <c r="B36" s="5" t="s">
        <v>62</v>
      </c>
      <c r="C36" s="5"/>
      <c r="D36" s="5"/>
      <c r="E36" s="5"/>
      <c r="F36" s="26"/>
      <c r="G36" s="26">
        <v>10000</v>
      </c>
      <c r="H36" s="73">
        <v>15000</v>
      </c>
      <c r="I36" s="73">
        <v>15000</v>
      </c>
      <c r="J36" s="73">
        <v>15000</v>
      </c>
      <c r="K36" s="45"/>
    </row>
    <row r="37" spans="1:11" ht="12.75">
      <c r="A37" s="56"/>
      <c r="B37" s="5" t="s">
        <v>27</v>
      </c>
      <c r="C37" s="5"/>
      <c r="D37" s="5"/>
      <c r="E37" s="5"/>
      <c r="F37" s="26"/>
      <c r="G37" s="26">
        <v>7000</v>
      </c>
      <c r="H37" s="26">
        <v>7000</v>
      </c>
      <c r="I37" s="26">
        <v>7000</v>
      </c>
      <c r="J37" s="26">
        <v>7000</v>
      </c>
      <c r="K37" s="45"/>
    </row>
    <row r="38" spans="1:11" ht="12.75">
      <c r="A38" s="56"/>
      <c r="B38" s="5" t="s">
        <v>21</v>
      </c>
      <c r="C38" s="5"/>
      <c r="D38" s="5"/>
      <c r="E38" s="5"/>
      <c r="F38" s="26">
        <v>5300</v>
      </c>
      <c r="G38" s="26"/>
      <c r="H38" s="73">
        <v>0</v>
      </c>
      <c r="I38" s="73"/>
      <c r="J38" s="73"/>
      <c r="K38" s="45"/>
    </row>
    <row r="39" spans="1:11" ht="12.75">
      <c r="A39" s="56"/>
      <c r="B39" s="5" t="s">
        <v>20</v>
      </c>
      <c r="C39" s="5"/>
      <c r="D39" s="5"/>
      <c r="E39" s="5"/>
      <c r="F39" s="26">
        <v>4134</v>
      </c>
      <c r="G39" s="26">
        <v>4134</v>
      </c>
      <c r="H39" s="73">
        <v>4134</v>
      </c>
      <c r="I39" s="73"/>
      <c r="J39" s="73"/>
      <c r="K39" s="45"/>
    </row>
    <row r="40" spans="1:11" ht="12.75">
      <c r="A40" s="56"/>
      <c r="B40" s="5" t="s">
        <v>50</v>
      </c>
      <c r="C40" s="5"/>
      <c r="D40" s="5"/>
      <c r="E40" s="5"/>
      <c r="F40" s="26">
        <v>3500</v>
      </c>
      <c r="G40" s="26">
        <v>3500</v>
      </c>
      <c r="H40" s="73">
        <v>4500</v>
      </c>
      <c r="I40" s="73">
        <v>5000</v>
      </c>
      <c r="J40" s="73">
        <v>6000</v>
      </c>
      <c r="K40" s="45"/>
    </row>
    <row r="41" spans="1:11" ht="14.25" customHeight="1" thickBot="1">
      <c r="A41" s="56"/>
      <c r="B41" s="60" t="s">
        <v>13</v>
      </c>
      <c r="C41" s="60"/>
      <c r="D41" s="60"/>
      <c r="E41" s="60"/>
      <c r="F41" s="30"/>
      <c r="G41" s="30"/>
      <c r="H41" s="75"/>
      <c r="I41" s="75"/>
      <c r="J41" s="75"/>
      <c r="K41" s="45"/>
    </row>
    <row r="42" spans="1:11" ht="13.5" thickBot="1">
      <c r="A42" s="61"/>
      <c r="B42" s="62" t="s">
        <v>10</v>
      </c>
      <c r="C42" s="63"/>
      <c r="D42" s="63"/>
      <c r="E42" s="63"/>
      <c r="F42" s="31">
        <f>SUM(F20:F41)</f>
        <v>289267.4</v>
      </c>
      <c r="G42" s="31">
        <f>SUM(G20:G41)</f>
        <v>332509</v>
      </c>
      <c r="H42" s="76">
        <f>SUM(H20:H41)</f>
        <v>585459</v>
      </c>
      <c r="I42" s="76">
        <f>SUM(I20:I41)</f>
        <v>673475</v>
      </c>
      <c r="J42" s="76">
        <f>SUM(J20:J41)</f>
        <v>674475</v>
      </c>
      <c r="K42" s="45"/>
    </row>
    <row r="43" spans="1:11" ht="13.5" thickBot="1">
      <c r="A43" s="56"/>
      <c r="B43" s="4"/>
      <c r="C43" s="5"/>
      <c r="D43" s="5"/>
      <c r="E43" s="5"/>
      <c r="F43" s="26"/>
      <c r="G43" s="26"/>
      <c r="H43" s="73"/>
      <c r="I43" s="73"/>
      <c r="J43" s="73"/>
      <c r="K43" s="45"/>
    </row>
    <row r="44" spans="1:11" ht="13.5" thickBot="1">
      <c r="A44" s="64" t="s">
        <v>8</v>
      </c>
      <c r="B44" s="65"/>
      <c r="C44" s="65"/>
      <c r="D44" s="65"/>
      <c r="E44" s="65"/>
      <c r="F44" s="32">
        <f>F17-F42</f>
        <v>127334.59999999998</v>
      </c>
      <c r="G44" s="32">
        <f>G17-G42</f>
        <v>329201</v>
      </c>
      <c r="H44" s="77">
        <f>H17-H42</f>
        <v>652041</v>
      </c>
      <c r="I44" s="77">
        <f>I17-I42</f>
        <v>744025</v>
      </c>
      <c r="J44" s="77">
        <f>J17-J42</f>
        <v>861150</v>
      </c>
      <c r="K44" s="45"/>
    </row>
    <row r="45" spans="1:11" ht="6.75" customHeight="1">
      <c r="A45" s="59"/>
      <c r="B45" s="12"/>
      <c r="C45" s="9"/>
      <c r="D45" s="5"/>
      <c r="E45" s="5"/>
      <c r="F45" s="26"/>
      <c r="G45" s="26"/>
      <c r="H45" s="73"/>
      <c r="I45" s="73"/>
      <c r="J45" s="73"/>
      <c r="K45" s="45"/>
    </row>
    <row r="46" spans="1:11" ht="12.75">
      <c r="A46" s="59" t="s">
        <v>5</v>
      </c>
      <c r="B46" s="5"/>
      <c r="C46" s="5"/>
      <c r="D46" s="5"/>
      <c r="E46" s="5"/>
      <c r="F46" s="27"/>
      <c r="G46" s="27"/>
      <c r="H46" s="74"/>
      <c r="I46" s="74"/>
      <c r="J46" s="74"/>
      <c r="K46" s="45"/>
    </row>
    <row r="47" spans="1:11" ht="12.75">
      <c r="A47" s="56"/>
      <c r="B47" s="14" t="s">
        <v>24</v>
      </c>
      <c r="C47" s="14"/>
      <c r="D47" s="14"/>
      <c r="E47" s="14"/>
      <c r="F47" s="26">
        <f>(0.16*F15)</f>
        <v>0</v>
      </c>
      <c r="G47" s="26">
        <f>(0.11*G15)</f>
        <v>58781.25</v>
      </c>
      <c r="H47" s="73">
        <f>(0.11*H15)</f>
        <v>136125</v>
      </c>
      <c r="I47" s="73">
        <f>(0.11*I15)</f>
        <v>155925</v>
      </c>
      <c r="J47" s="73">
        <f>(0.11*J15)</f>
        <v>168918.75</v>
      </c>
      <c r="K47" s="45"/>
    </row>
    <row r="48" spans="1:11" ht="12.75">
      <c r="A48" s="56"/>
      <c r="B48" s="14" t="s">
        <v>25</v>
      </c>
      <c r="C48" s="14"/>
      <c r="D48" s="14"/>
      <c r="E48" s="14"/>
      <c r="F48" s="26">
        <v>0</v>
      </c>
      <c r="G48" s="26">
        <f>(0.06*G42)</f>
        <v>19950.54</v>
      </c>
      <c r="H48" s="73">
        <f>(0.06*H42)</f>
        <v>35127.54</v>
      </c>
      <c r="I48" s="73">
        <f>(0.06*I42)</f>
        <v>40408.5</v>
      </c>
      <c r="J48" s="73">
        <f>(0.06*J42)</f>
        <v>40468.5</v>
      </c>
      <c r="K48" s="45"/>
    </row>
    <row r="49" spans="1:11" ht="12.75">
      <c r="A49" s="56"/>
      <c r="B49" s="14" t="s">
        <v>15</v>
      </c>
      <c r="C49" s="14"/>
      <c r="D49" s="14"/>
      <c r="E49" s="14"/>
      <c r="F49" s="34">
        <f>0.015*F15</f>
        <v>0</v>
      </c>
      <c r="G49" s="34">
        <f>0.015*G15</f>
        <v>8015.625</v>
      </c>
      <c r="H49" s="78">
        <f>0.015*H15</f>
        <v>18562.5</v>
      </c>
      <c r="I49" s="78">
        <f>0.015*I15</f>
        <v>21262.5</v>
      </c>
      <c r="J49" s="78">
        <f>0.015*J15</f>
        <v>23034.375</v>
      </c>
      <c r="K49" s="45"/>
    </row>
    <row r="50" spans="1:11" ht="12.75">
      <c r="A50" s="56"/>
      <c r="B50" s="66" t="s">
        <v>22</v>
      </c>
      <c r="C50" s="66"/>
      <c r="D50" s="66"/>
      <c r="E50" s="66"/>
      <c r="F50" s="34">
        <v>0</v>
      </c>
      <c r="G50" s="34">
        <f>G17*0.05</f>
        <v>33085.5</v>
      </c>
      <c r="H50" s="78">
        <f>H17*0.05</f>
        <v>61875</v>
      </c>
      <c r="I50" s="78">
        <f>I17*0.05</f>
        <v>70875</v>
      </c>
      <c r="J50" s="78">
        <f>J17*0.05</f>
        <v>76781.25</v>
      </c>
      <c r="K50" s="45"/>
    </row>
    <row r="51" spans="1:11" ht="13.5" thickBot="1">
      <c r="A51" s="56"/>
      <c r="B51" s="66" t="s">
        <v>23</v>
      </c>
      <c r="C51" s="66"/>
      <c r="D51" s="66"/>
      <c r="E51" s="66"/>
      <c r="F51" s="35">
        <f>0.2*F15</f>
        <v>0</v>
      </c>
      <c r="G51" s="25">
        <f>0.25*G17</f>
        <v>165427.5</v>
      </c>
      <c r="H51" s="72">
        <f>0.25*H17</f>
        <v>309375</v>
      </c>
      <c r="I51" s="72">
        <f>0.25*I17</f>
        <v>354375</v>
      </c>
      <c r="J51" s="72">
        <f>0.25*J17</f>
        <v>383906.25</v>
      </c>
      <c r="K51" s="48"/>
    </row>
    <row r="52" spans="1:11" ht="13.5" thickBot="1">
      <c r="A52" s="56"/>
      <c r="B52" s="14"/>
      <c r="C52" s="14"/>
      <c r="D52" s="14"/>
      <c r="E52" s="14"/>
      <c r="F52" s="34">
        <f>SUM(F47:F51)</f>
        <v>0</v>
      </c>
      <c r="G52" s="26">
        <f>SUM(G47:G51)</f>
        <v>285260.41500000004</v>
      </c>
      <c r="H52" s="73">
        <f>SUM(H47:H51)</f>
        <v>561065.04</v>
      </c>
      <c r="I52" s="73">
        <f>SUM(I47:I51)</f>
        <v>642846</v>
      </c>
      <c r="J52" s="73">
        <f>SUM(J47:J51)</f>
        <v>693109.125</v>
      </c>
      <c r="K52" s="45"/>
    </row>
    <row r="53" spans="1:11" ht="15.75" customHeight="1" thickBot="1">
      <c r="A53" s="67" t="s">
        <v>6</v>
      </c>
      <c r="B53" s="36"/>
      <c r="C53" s="36"/>
      <c r="D53" s="36"/>
      <c r="E53" s="36"/>
      <c r="F53" s="37">
        <f>F42+F52</f>
        <v>289267.4</v>
      </c>
      <c r="G53" s="38">
        <f>G42+G52</f>
        <v>617769.415</v>
      </c>
      <c r="H53" s="79">
        <f>H42+H52</f>
        <v>1146524.04</v>
      </c>
      <c r="I53" s="79">
        <f>I42+I52</f>
        <v>1316321</v>
      </c>
      <c r="J53" s="79">
        <f>J42+J52</f>
        <v>1367584.125</v>
      </c>
      <c r="K53" s="45"/>
    </row>
    <row r="54" spans="1:11" ht="7.5" customHeight="1" thickBot="1">
      <c r="A54" s="56"/>
      <c r="B54" s="14"/>
      <c r="C54" s="14"/>
      <c r="D54" s="14"/>
      <c r="E54" s="14"/>
      <c r="F54" s="34"/>
      <c r="G54" s="34"/>
      <c r="H54" s="78"/>
      <c r="I54" s="78"/>
      <c r="J54" s="78"/>
      <c r="K54" s="45"/>
    </row>
    <row r="55" spans="1:13" s="33" customFormat="1" ht="13.5" thickBot="1">
      <c r="A55" s="68" t="s">
        <v>11</v>
      </c>
      <c r="B55" s="69"/>
      <c r="C55" s="70"/>
      <c r="D55" s="70"/>
      <c r="E55" s="70"/>
      <c r="F55" s="39">
        <f>F17-F53</f>
        <v>127334.59999999998</v>
      </c>
      <c r="G55" s="39">
        <f>G17-G53</f>
        <v>43940.58499999996</v>
      </c>
      <c r="H55" s="80">
        <f>H17-H53</f>
        <v>90975.95999999996</v>
      </c>
      <c r="I55" s="80">
        <f>I17-I53</f>
        <v>101179</v>
      </c>
      <c r="J55" s="80">
        <f>J17-J53</f>
        <v>168040.875</v>
      </c>
      <c r="K55" s="49"/>
      <c r="L55" s="14"/>
      <c r="M55" s="14"/>
    </row>
    <row r="56" spans="4:13" ht="13.5" thickBot="1">
      <c r="D56" s="40" t="s">
        <v>26</v>
      </c>
      <c r="E56" s="41"/>
      <c r="F56" s="42">
        <v>0</v>
      </c>
      <c r="G56" s="43">
        <f>G55/G17</f>
        <v>0.06640459566879746</v>
      </c>
      <c r="H56" s="43">
        <f>H55/H17</f>
        <v>0.07351592727272724</v>
      </c>
      <c r="I56" s="43">
        <f>I55/I17</f>
        <v>0.0713784832451499</v>
      </c>
      <c r="J56" s="43">
        <f>J55/J17</f>
        <v>0.10942832722832722</v>
      </c>
      <c r="K56" s="82"/>
      <c r="L56" s="58"/>
      <c r="M56" s="58"/>
    </row>
  </sheetData>
  <sheetProtection/>
  <mergeCells count="8">
    <mergeCell ref="K1:M1"/>
    <mergeCell ref="A5:D5"/>
    <mergeCell ref="A6:D6"/>
    <mergeCell ref="A9:D9"/>
    <mergeCell ref="A10:D10"/>
    <mergeCell ref="F2:H2"/>
    <mergeCell ref="A1:D1"/>
    <mergeCell ref="A2:D2"/>
  </mergeCells>
  <printOptions/>
  <pageMargins left="0" right="0" top="0" bottom="0" header="0" footer="0"/>
  <pageSetup horizontalDpi="600" verticalDpi="600" orientation="landscape" paperSize="5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8515625" style="0" bestFit="1" customWidth="1"/>
  </cols>
  <sheetData>
    <row r="1" spans="1:2" ht="15.75">
      <c r="A1" s="93" t="s">
        <v>3</v>
      </c>
      <c r="B1" s="93"/>
    </row>
    <row r="2" ht="12.75">
      <c r="B2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ht="12.75">
      <c r="A1" t="s">
        <v>32</v>
      </c>
    </row>
    <row r="2" spans="1:2" ht="12.75">
      <c r="A2" s="2">
        <v>90408</v>
      </c>
      <c r="B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1.25" customHeight="1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netops admin acount</cp:lastModifiedBy>
  <cp:lastPrinted>2012-08-08T21:39:51Z</cp:lastPrinted>
  <dcterms:created xsi:type="dcterms:W3CDTF">2002-04-11T23:37:23Z</dcterms:created>
  <dcterms:modified xsi:type="dcterms:W3CDTF">2013-01-25T21:22:19Z</dcterms:modified>
  <cp:category/>
  <cp:version/>
  <cp:contentType/>
  <cp:contentStatus/>
</cp:coreProperties>
</file>