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945" yWindow="480" windowWidth="29040" windowHeight="18240"/>
  </bookViews>
  <sheets>
    <sheet name="MBA Budget Draft" sheetId="1" r:id="rId1"/>
  </sheets>
  <definedNames>
    <definedName name="_xlnm.Print_Area" localSheetId="0">'MBA Budget Draft'!$A$1:$J$58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47" i="1"/>
  <c r="H18" i="1"/>
  <c r="H19" i="1"/>
  <c r="H20" i="1"/>
  <c r="H21" i="1"/>
  <c r="H22" i="1"/>
  <c r="H47" i="1"/>
  <c r="G20" i="1"/>
  <c r="G21" i="1"/>
  <c r="G19" i="1"/>
  <c r="G18" i="1"/>
  <c r="G22" i="1"/>
  <c r="G47" i="1"/>
  <c r="F18" i="1"/>
  <c r="F20" i="1"/>
  <c r="F21" i="1"/>
  <c r="F19" i="1"/>
  <c r="F22" i="1"/>
  <c r="F47" i="1"/>
  <c r="F41" i="1"/>
  <c r="I28" i="1"/>
  <c r="I41" i="1"/>
  <c r="H28" i="1"/>
  <c r="H41" i="1"/>
  <c r="G28" i="1"/>
  <c r="G41" i="1"/>
  <c r="F25" i="1"/>
  <c r="F33" i="1"/>
  <c r="F31" i="1"/>
  <c r="F35" i="1"/>
  <c r="F36" i="1"/>
  <c r="I35" i="1"/>
  <c r="H35" i="1"/>
  <c r="G35" i="1"/>
  <c r="I25" i="1"/>
  <c r="I33" i="1"/>
  <c r="I31" i="1"/>
  <c r="H33" i="1"/>
  <c r="H31" i="1"/>
  <c r="G33" i="1"/>
  <c r="G31" i="1"/>
  <c r="F14" i="1"/>
  <c r="F13" i="1"/>
  <c r="F12" i="1"/>
  <c r="F42" i="1"/>
  <c r="F43" i="1"/>
  <c r="F44" i="1"/>
  <c r="F45" i="1"/>
  <c r="F46" i="1"/>
  <c r="F48" i="1"/>
  <c r="F50" i="1"/>
  <c r="F38" i="1"/>
  <c r="F52" i="1"/>
  <c r="I14" i="1"/>
  <c r="H14" i="1"/>
  <c r="G14" i="1"/>
  <c r="I13" i="1"/>
  <c r="H13" i="1"/>
  <c r="G13" i="1"/>
  <c r="I36" i="1"/>
  <c r="H25" i="1"/>
  <c r="H36" i="1"/>
  <c r="G25" i="1"/>
  <c r="G36" i="1"/>
  <c r="I12" i="1"/>
  <c r="H12" i="1"/>
  <c r="G12" i="1"/>
  <c r="I42" i="1"/>
  <c r="H42" i="1"/>
  <c r="G42" i="1"/>
  <c r="I43" i="1"/>
  <c r="I44" i="1"/>
  <c r="I45" i="1"/>
  <c r="I46" i="1"/>
  <c r="I48" i="1"/>
  <c r="I50" i="1"/>
  <c r="I52" i="1"/>
  <c r="H43" i="1"/>
  <c r="H44" i="1"/>
  <c r="H45" i="1"/>
  <c r="H46" i="1"/>
  <c r="H48" i="1"/>
  <c r="H50" i="1"/>
  <c r="H52" i="1"/>
  <c r="G43" i="1"/>
  <c r="G44" i="1"/>
  <c r="G45" i="1"/>
  <c r="G46" i="1"/>
  <c r="G48" i="1"/>
  <c r="G50" i="1"/>
  <c r="G52" i="1"/>
  <c r="I38" i="1"/>
  <c r="H38" i="1"/>
  <c r="G38" i="1"/>
</calcChain>
</file>

<file path=xl/sharedStrings.xml><?xml version="1.0" encoding="utf-8"?>
<sst xmlns="http://schemas.openxmlformats.org/spreadsheetml/2006/main" count="67" uniqueCount="64">
  <si>
    <t>Revenue</t>
  </si>
  <si>
    <t>Total Revenue</t>
  </si>
  <si>
    <t>Indirect Expenses</t>
  </si>
  <si>
    <t>Total All Expenses</t>
  </si>
  <si>
    <t>Direct Expenses</t>
  </si>
  <si>
    <t>Operating Income/Margin</t>
  </si>
  <si>
    <t xml:space="preserve">         Total Direct Expenses</t>
  </si>
  <si>
    <t>Net Profit/Loss</t>
  </si>
  <si>
    <t>IITS @ ~1.5% of Rev Chargeback</t>
  </si>
  <si>
    <t xml:space="preserve"> </t>
  </si>
  <si>
    <t>Faculty/Instruction Payments</t>
  </si>
  <si>
    <t>Printing/Copying</t>
  </si>
  <si>
    <t>COBA Reimbursement 5%</t>
  </si>
  <si>
    <t>Program Application Fee = $50</t>
  </si>
  <si>
    <t>CSU Application Fee = $55</t>
  </si>
  <si>
    <t>Guest Speaker Fees</t>
  </si>
  <si>
    <t>Graduation Ceremony and misc.</t>
  </si>
  <si>
    <t>graduation ceremony and diplomas cases</t>
  </si>
  <si>
    <t>Other Student Costs: (these will be absorbed by EL)</t>
  </si>
  <si>
    <t>Library Reimbursement 1%</t>
  </si>
  <si>
    <t>AA Reimbursement 2%</t>
  </si>
  <si>
    <t>FAS @ ~ 6% of Rev Chargeback</t>
  </si>
  <si>
    <t>40 Students</t>
  </si>
  <si>
    <t>50 Students</t>
  </si>
  <si>
    <t>60 Students</t>
  </si>
  <si>
    <t>Marketing</t>
  </si>
  <si>
    <r>
      <t xml:space="preserve">CO Reimbursement </t>
    </r>
    <r>
      <rPr>
        <sz val="10"/>
        <rFont val="Arial"/>
        <family val="2"/>
      </rPr>
      <t>6</t>
    </r>
    <r>
      <rPr>
        <sz val="10"/>
        <rFont val="Arial"/>
        <family val="2"/>
      </rPr>
      <t>%</t>
    </r>
  </si>
  <si>
    <t xml:space="preserve">MBA - International Business or Business Intelligence Options - SELF SUPPORT OPTION </t>
  </si>
  <si>
    <t>Agent Fee's (when applicable)</t>
  </si>
  <si>
    <t>Graduate Assistant's Funding</t>
  </si>
  <si>
    <t>Scholarship for Military Vet's</t>
  </si>
  <si>
    <t>35 Students</t>
  </si>
  <si>
    <t>Projected at $1500 per student (estimated at 15/20/25/30 international)</t>
  </si>
  <si>
    <t>Year 1 Projection (estimates are based that 12 students would need foundation courses in each scenario)</t>
  </si>
  <si>
    <t>Additional Info</t>
  </si>
  <si>
    <t>misc. copying and printing</t>
  </si>
  <si>
    <t>Estimated Scholarships to bring cost to $350 per unit for 2/4/6/8 vet's</t>
  </si>
  <si>
    <t>Target Number Participants in 36 Unit Program</t>
  </si>
  <si>
    <t>15 Month w/ Foundation - 48 Unit Program</t>
  </si>
  <si>
    <t>12 Month -  36 Unit program</t>
  </si>
  <si>
    <t>Tuition from 36 Unit Program</t>
  </si>
  <si>
    <t xml:space="preserve">Faculty Program Director </t>
  </si>
  <si>
    <t>Career Advisor</t>
  </si>
  <si>
    <t>position will be in CoBA - part time to start, full time with 2nd cohort</t>
  </si>
  <si>
    <t>* per student rate (without foundation 36 unit)</t>
  </si>
  <si>
    <t>GA will be in CoBA</t>
  </si>
  <si>
    <t>Estimate</t>
  </si>
  <si>
    <t>(a new formula is being worked on so College will share in some % of net)</t>
  </si>
  <si>
    <t>est. at 15 guest speakers at $1K each</t>
  </si>
  <si>
    <t>Course Release for Program Director in CoBA</t>
  </si>
  <si>
    <t>Tuition (cost per unit) - Residnets</t>
  </si>
  <si>
    <t>Target Number Participants in 48 Unit Program (Residents)</t>
  </si>
  <si>
    <t>Target Number Participants in 48 Unit Program (International)</t>
  </si>
  <si>
    <t>* per student rate (with foundation 48 unit) - Residents</t>
  </si>
  <si>
    <t>* per student rate (with foundation 48 unit) - International</t>
  </si>
  <si>
    <t>Tuition from 48 Unit Program - Residents</t>
  </si>
  <si>
    <t>Tuition from 48 Unit Program - International</t>
  </si>
  <si>
    <t>Aditional cost for Global ed., Travel, Agent Fees etc.</t>
  </si>
  <si>
    <t>Additional Cost per unit - int. students</t>
  </si>
  <si>
    <t>Additional cost - International</t>
  </si>
  <si>
    <r>
      <t>Global Education</t>
    </r>
    <r>
      <rPr>
        <sz val="10"/>
        <rFont val="Arial"/>
        <family val="2"/>
      </rPr>
      <t xml:space="preserve"> including travel</t>
    </r>
  </si>
  <si>
    <t>Visa work, travel and advising (Revenue from int students minus agent fee</t>
  </si>
  <si>
    <t xml:space="preserve">* Campus Fee's (currently $484 per term, will be paid separately by each student) </t>
  </si>
  <si>
    <t>EL Costs @ 30% of Revenue (includes SA reimbursement)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</si>
</sst>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44" fontId="0" fillId="0" borderId="0" xfId="2" applyFont="1"/>
    <xf numFmtId="0" fontId="0" fillId="0" borderId="0" xfId="0" applyFill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/>
    <xf numFmtId="44" fontId="3" fillId="0" borderId="0" xfId="2" applyFont="1" applyFill="1"/>
    <xf numFmtId="164" fontId="3" fillId="0" borderId="0" xfId="2" applyNumberFormat="1" applyFont="1" applyBorder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164" fontId="0" fillId="0" borderId="0" xfId="2" applyNumberFormat="1" applyFont="1"/>
    <xf numFmtId="164" fontId="0" fillId="0" borderId="3" xfId="2" applyNumberFormat="1" applyFont="1" applyBorder="1"/>
    <xf numFmtId="0" fontId="2" fillId="0" borderId="2" xfId="0" applyFont="1" applyBorder="1"/>
    <xf numFmtId="164" fontId="3" fillId="0" borderId="0" xfId="2" applyNumberFormat="1" applyFont="1" applyFill="1"/>
    <xf numFmtId="164" fontId="3" fillId="0" borderId="3" xfId="2" applyNumberFormat="1" applyFont="1" applyFill="1" applyBorder="1"/>
    <xf numFmtId="164" fontId="3" fillId="0" borderId="0" xfId="2" applyNumberFormat="1" applyFont="1" applyFill="1" applyBorder="1"/>
    <xf numFmtId="164" fontId="0" fillId="0" borderId="0" xfId="0" applyNumberFormat="1" applyBorder="1"/>
    <xf numFmtId="0" fontId="4" fillId="0" borderId="0" xfId="0" applyFont="1"/>
    <xf numFmtId="164" fontId="3" fillId="3" borderId="4" xfId="2" applyNumberFormat="1" applyFont="1" applyFill="1" applyBorder="1"/>
    <xf numFmtId="164" fontId="3" fillId="3" borderId="0" xfId="2" applyNumberFormat="1" applyFont="1" applyFill="1" applyBorder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164" fontId="2" fillId="0" borderId="5" xfId="2" applyNumberFormat="1" applyFont="1" applyBorder="1"/>
    <xf numFmtId="165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4" fillId="0" borderId="0" xfId="0" applyFont="1" applyFill="1"/>
    <xf numFmtId="0" fontId="2" fillId="0" borderId="0" xfId="0" applyFont="1" applyFill="1"/>
    <xf numFmtId="164" fontId="0" fillId="0" borderId="0" xfId="2" applyNumberFormat="1" applyFont="1" applyBorder="1"/>
    <xf numFmtId="0" fontId="2" fillId="0" borderId="0" xfId="0" applyFont="1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right"/>
    </xf>
    <xf numFmtId="0" fontId="5" fillId="0" borderId="0" xfId="0" applyFont="1" applyFill="1"/>
    <xf numFmtId="0" fontId="4" fillId="5" borderId="0" xfId="0" applyFont="1" applyFill="1"/>
    <xf numFmtId="164" fontId="2" fillId="0" borderId="0" xfId="0" applyNumberFormat="1" applyFont="1" applyBorder="1" applyAlignment="1">
      <alignment horizontal="left"/>
    </xf>
    <xf numFmtId="0" fontId="0" fillId="0" borderId="0" xfId="0" applyFont="1"/>
    <xf numFmtId="42" fontId="0" fillId="0" borderId="0" xfId="0" applyNumberFormat="1"/>
    <xf numFmtId="42" fontId="0" fillId="0" borderId="0" xfId="2" applyNumberFormat="1" applyFont="1" applyBorder="1"/>
    <xf numFmtId="0" fontId="2" fillId="0" borderId="0" xfId="0" applyFont="1" applyBorder="1" applyAlignment="1">
      <alignment horizontal="left"/>
    </xf>
    <xf numFmtId="164" fontId="0" fillId="0" borderId="0" xfId="0" applyNumberFormat="1"/>
    <xf numFmtId="164" fontId="0" fillId="0" borderId="0" xfId="2" applyNumberFormat="1" applyFont="1" applyFill="1" applyBorder="1"/>
    <xf numFmtId="0" fontId="0" fillId="0" borderId="0" xfId="0" applyFont="1" applyFill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42" fontId="2" fillId="0" borderId="0" xfId="2" applyNumberFormat="1" applyFont="1" applyBorder="1"/>
    <xf numFmtId="42" fontId="1" fillId="0" borderId="0" xfId="2" applyNumberFormat="1" applyFont="1" applyBorder="1"/>
    <xf numFmtId="164" fontId="1" fillId="0" borderId="3" xfId="2" applyNumberFormat="1" applyFont="1" applyFill="1" applyBorder="1"/>
    <xf numFmtId="42" fontId="11" fillId="0" borderId="0" xfId="1" applyNumberFormat="1" applyFont="1"/>
    <xf numFmtId="42" fontId="11" fillId="0" borderId="0" xfId="2" applyNumberFormat="1" applyFont="1"/>
    <xf numFmtId="164" fontId="11" fillId="0" borderId="0" xfId="2" applyNumberFormat="1" applyFont="1"/>
    <xf numFmtId="164" fontId="2" fillId="0" borderId="0" xfId="2" applyNumberFormat="1" applyFont="1" applyBorder="1"/>
    <xf numFmtId="164" fontId="10" fillId="0" borderId="0" xfId="2" applyNumberFormat="1" applyFont="1" applyBorder="1"/>
    <xf numFmtId="164" fontId="2" fillId="0" borderId="0" xfId="0" applyNumberFormat="1" applyFont="1"/>
    <xf numFmtId="164" fontId="2" fillId="0" borderId="0" xfId="2" applyNumberFormat="1" applyFont="1" applyBorder="1" applyAlignment="1">
      <alignment horizontal="left"/>
    </xf>
    <xf numFmtId="164" fontId="12" fillId="0" borderId="3" xfId="2" applyNumberFormat="1" applyFont="1" applyBorder="1"/>
    <xf numFmtId="42" fontId="12" fillId="0" borderId="0" xfId="1" applyNumberFormat="1" applyFont="1"/>
    <xf numFmtId="42" fontId="13" fillId="0" borderId="0" xfId="2" applyNumberFormat="1" applyFont="1" applyBorder="1"/>
  </cellXfs>
  <cellStyles count="13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5"/>
  <sheetViews>
    <sheetView tabSelected="1" view="pageLayout" topLeftCell="A2" zoomScale="125" zoomScaleSheetLayoutView="100" zoomScalePageLayoutView="125" workbookViewId="0">
      <selection activeCell="C8" sqref="C8"/>
    </sheetView>
  </sheetViews>
  <sheetFormatPr defaultColWidth="8.85546875" defaultRowHeight="12.75" x14ac:dyDescent="0.2"/>
  <cols>
    <col min="1" max="1" width="15.140625" customWidth="1"/>
    <col min="2" max="2" width="6.140625" customWidth="1"/>
    <col min="3" max="3" width="26" customWidth="1"/>
    <col min="4" max="4" width="13.42578125" customWidth="1"/>
    <col min="5" max="5" width="3.140625" customWidth="1"/>
    <col min="6" max="6" width="27" customWidth="1"/>
    <col min="7" max="7" width="18.7109375" customWidth="1"/>
    <col min="8" max="8" width="17.140625" customWidth="1"/>
    <col min="9" max="9" width="18.42578125" customWidth="1"/>
    <col min="10" max="10" width="54.42578125" customWidth="1"/>
    <col min="11" max="11" width="15.7109375" customWidth="1"/>
    <col min="12" max="12" width="15.42578125" customWidth="1"/>
    <col min="13" max="13" width="12.42578125" customWidth="1"/>
  </cols>
  <sheetData>
    <row r="1" spans="1:10" s="6" customFormat="1" ht="16.5" x14ac:dyDescent="0.25">
      <c r="A1" s="52" t="s">
        <v>27</v>
      </c>
    </row>
    <row r="2" spans="1:10" s="6" customFormat="1" ht="16.5" x14ac:dyDescent="0.25">
      <c r="A2" s="53" t="s">
        <v>33</v>
      </c>
      <c r="B2" s="52"/>
      <c r="C2" s="52"/>
      <c r="D2" s="52"/>
      <c r="E2" s="52"/>
      <c r="F2" s="52"/>
    </row>
    <row r="3" spans="1:10" ht="15.75" customHeight="1" thickBot="1" x14ac:dyDescent="0.25">
      <c r="F3" t="s">
        <v>31</v>
      </c>
      <c r="G3" t="s">
        <v>22</v>
      </c>
      <c r="H3" t="s">
        <v>23</v>
      </c>
      <c r="I3" t="s">
        <v>24</v>
      </c>
      <c r="J3" s="3" t="s">
        <v>34</v>
      </c>
    </row>
    <row r="4" spans="1:10" x14ac:dyDescent="0.2">
      <c r="A4" s="48" t="s">
        <v>50</v>
      </c>
      <c r="B4" s="49"/>
      <c r="C4" s="49"/>
      <c r="D4" s="49"/>
      <c r="E4" s="28"/>
      <c r="F4" s="28">
        <v>700</v>
      </c>
      <c r="G4" s="28">
        <v>700</v>
      </c>
      <c r="H4" s="28">
        <v>700</v>
      </c>
      <c r="I4" s="28">
        <v>700</v>
      </c>
      <c r="J4" s="28"/>
    </row>
    <row r="5" spans="1:10" x14ac:dyDescent="0.2">
      <c r="A5" s="50" t="s">
        <v>58</v>
      </c>
      <c r="B5" s="51"/>
      <c r="C5" s="51"/>
      <c r="D5" s="51"/>
      <c r="E5" s="60"/>
      <c r="F5" s="61">
        <v>100</v>
      </c>
      <c r="G5" s="61">
        <v>100</v>
      </c>
      <c r="H5" s="61">
        <v>100</v>
      </c>
      <c r="I5" s="61">
        <v>100</v>
      </c>
      <c r="J5" s="63" t="s">
        <v>57</v>
      </c>
    </row>
    <row r="6" spans="1:10" x14ac:dyDescent="0.2">
      <c r="A6" s="50" t="s">
        <v>37</v>
      </c>
      <c r="B6" s="51"/>
      <c r="C6" s="51"/>
      <c r="D6" s="51"/>
      <c r="E6" s="2"/>
      <c r="F6" s="2">
        <v>20</v>
      </c>
      <c r="G6" s="2">
        <v>20</v>
      </c>
      <c r="H6" s="2">
        <v>25</v>
      </c>
      <c r="I6" s="2">
        <v>30</v>
      </c>
      <c r="J6" s="2"/>
    </row>
    <row r="7" spans="1:10" x14ac:dyDescent="0.2">
      <c r="A7" s="50" t="s">
        <v>51</v>
      </c>
      <c r="B7" s="51"/>
      <c r="C7" s="51"/>
      <c r="D7" s="51"/>
      <c r="E7" s="2"/>
      <c r="F7" s="2">
        <v>5</v>
      </c>
      <c r="G7" s="2">
        <v>5</v>
      </c>
      <c r="H7" s="2">
        <v>5</v>
      </c>
      <c r="I7" s="2">
        <v>5</v>
      </c>
      <c r="J7" s="2"/>
    </row>
    <row r="8" spans="1:10" x14ac:dyDescent="0.2">
      <c r="A8" s="50" t="s">
        <v>52</v>
      </c>
      <c r="B8" s="51"/>
      <c r="C8" s="51"/>
      <c r="D8" s="51"/>
      <c r="E8" s="2"/>
      <c r="F8" s="2">
        <v>10</v>
      </c>
      <c r="G8" s="2">
        <v>15</v>
      </c>
      <c r="H8" s="2">
        <v>20</v>
      </c>
      <c r="I8" s="2">
        <v>25</v>
      </c>
      <c r="J8" s="2"/>
    </row>
    <row r="9" spans="1:10" x14ac:dyDescent="0.2">
      <c r="A9" s="50" t="s">
        <v>38</v>
      </c>
      <c r="B9" s="51"/>
      <c r="C9" s="51"/>
      <c r="D9" s="51"/>
      <c r="E9" s="2"/>
      <c r="F9" s="2">
        <v>48</v>
      </c>
      <c r="G9" s="2">
        <v>48</v>
      </c>
      <c r="H9" s="2">
        <v>48</v>
      </c>
      <c r="I9" s="2">
        <v>48</v>
      </c>
      <c r="J9" s="2"/>
    </row>
    <row r="10" spans="1:10" ht="13.5" thickBot="1" x14ac:dyDescent="0.25">
      <c r="A10" s="7" t="s">
        <v>39</v>
      </c>
      <c r="B10" s="8"/>
      <c r="C10" s="8"/>
      <c r="D10" s="8"/>
      <c r="E10" s="18"/>
      <c r="F10" s="18">
        <v>36</v>
      </c>
      <c r="G10" s="18">
        <v>36</v>
      </c>
      <c r="H10" s="18">
        <v>36</v>
      </c>
      <c r="I10" s="18">
        <v>36</v>
      </c>
      <c r="J10" s="18"/>
    </row>
    <row r="12" spans="1:10" x14ac:dyDescent="0.2">
      <c r="A12" s="1" t="s">
        <v>44</v>
      </c>
      <c r="D12" s="1"/>
      <c r="E12" s="2"/>
      <c r="F12" s="40">
        <f>SUM(F4*$F$10)</f>
        <v>25200</v>
      </c>
      <c r="G12" s="40">
        <f>SUM(G4*36)</f>
        <v>25200</v>
      </c>
      <c r="H12" s="40">
        <f>SUM(H4*36)</f>
        <v>25200</v>
      </c>
      <c r="I12" s="40">
        <f>SUM(I4*36)</f>
        <v>25200</v>
      </c>
      <c r="J12" s="40"/>
    </row>
    <row r="13" spans="1:10" x14ac:dyDescent="0.2">
      <c r="A13" s="51" t="s">
        <v>53</v>
      </c>
      <c r="D13" s="51"/>
      <c r="E13" s="2"/>
      <c r="F13" s="40">
        <f>SUM(F4*F9)</f>
        <v>33600</v>
      </c>
      <c r="G13" s="40">
        <f>SUM(G4*48)</f>
        <v>33600</v>
      </c>
      <c r="H13" s="40">
        <f>SUM(H4*48)</f>
        <v>33600</v>
      </c>
      <c r="I13" s="40">
        <f>SUM(I4*48)</f>
        <v>33600</v>
      </c>
      <c r="J13" s="40"/>
    </row>
    <row r="14" spans="1:10" x14ac:dyDescent="0.2">
      <c r="A14" s="1" t="s">
        <v>54</v>
      </c>
      <c r="B14" s="1"/>
      <c r="C14" s="1"/>
      <c r="D14" s="1"/>
      <c r="E14" s="27"/>
      <c r="F14" s="62">
        <f>(F4+F5)*$F$9</f>
        <v>38400</v>
      </c>
      <c r="G14" s="62">
        <f>(G4+G5)*$F$9</f>
        <v>38400</v>
      </c>
      <c r="H14" s="62">
        <f>(H4+H5)*$F$9</f>
        <v>38400</v>
      </c>
      <c r="I14" s="62">
        <f>(I4+I5)*$F$9</f>
        <v>38400</v>
      </c>
      <c r="J14" s="44"/>
    </row>
    <row r="15" spans="1:10" x14ac:dyDescent="0.2">
      <c r="A15" s="51"/>
      <c r="B15" s="51"/>
      <c r="C15" s="51"/>
      <c r="D15" s="51"/>
      <c r="E15" s="27"/>
      <c r="F15" s="40"/>
      <c r="G15" s="40"/>
      <c r="H15" s="40"/>
      <c r="I15" s="40"/>
      <c r="J15" s="51"/>
    </row>
    <row r="16" spans="1:10" x14ac:dyDescent="0.2">
      <c r="A16" s="3" t="s">
        <v>0</v>
      </c>
      <c r="E16" s="35"/>
      <c r="F16" s="13" t="s">
        <v>9</v>
      </c>
      <c r="G16" s="13" t="s">
        <v>9</v>
      </c>
      <c r="H16" s="13" t="s">
        <v>9</v>
      </c>
      <c r="I16" s="13" t="s">
        <v>9</v>
      </c>
      <c r="J16" s="13"/>
    </row>
    <row r="17" spans="1:10" x14ac:dyDescent="0.2">
      <c r="B17" s="3"/>
      <c r="E17" s="4"/>
    </row>
    <row r="18" spans="1:10" x14ac:dyDescent="0.2">
      <c r="B18" t="s">
        <v>40</v>
      </c>
      <c r="E18" s="16"/>
      <c r="F18" s="16">
        <f>F4*F10*F6</f>
        <v>504000</v>
      </c>
      <c r="G18" s="16">
        <f>G4*G10*G6</f>
        <v>504000</v>
      </c>
      <c r="H18" s="16">
        <f>H4*H10*H6</f>
        <v>630000</v>
      </c>
      <c r="I18" s="16">
        <f>I4*I10*I6</f>
        <v>756000</v>
      </c>
      <c r="J18" s="16"/>
    </row>
    <row r="19" spans="1:10" x14ac:dyDescent="0.2">
      <c r="B19" s="41" t="s">
        <v>55</v>
      </c>
      <c r="E19" s="16"/>
      <c r="F19" s="16">
        <f>F4*F9*F7</f>
        <v>168000</v>
      </c>
      <c r="G19" s="16">
        <f>G4*G9*G7</f>
        <v>168000</v>
      </c>
      <c r="H19" s="16">
        <f>H4*H9*H7</f>
        <v>168000</v>
      </c>
      <c r="I19" s="16">
        <f>I4*I9*I7</f>
        <v>168000</v>
      </c>
      <c r="J19" s="16"/>
    </row>
    <row r="20" spans="1:10" x14ac:dyDescent="0.2">
      <c r="B20" s="41" t="s">
        <v>56</v>
      </c>
      <c r="E20" s="16"/>
      <c r="F20" s="16">
        <f>F4*F8*F9</f>
        <v>336000</v>
      </c>
      <c r="G20" s="16">
        <f>G4*G8*G9</f>
        <v>504000</v>
      </c>
      <c r="H20" s="16">
        <f>H4*H8*H9</f>
        <v>672000</v>
      </c>
      <c r="I20" s="16">
        <f>I4*I8*I9</f>
        <v>840000</v>
      </c>
      <c r="J20" s="16"/>
    </row>
    <row r="21" spans="1:10" x14ac:dyDescent="0.2">
      <c r="A21" s="3"/>
      <c r="B21" s="41" t="s">
        <v>59</v>
      </c>
      <c r="E21" s="34"/>
      <c r="F21" s="64">
        <f>F5*F8*F9</f>
        <v>48000</v>
      </c>
      <c r="G21" s="64">
        <f>G5*G8*G9</f>
        <v>72000</v>
      </c>
      <c r="H21" s="64">
        <f>H5*H8*H9</f>
        <v>96000</v>
      </c>
      <c r="I21" s="64">
        <f>I5*I8*I9</f>
        <v>120000</v>
      </c>
      <c r="J21" s="17"/>
    </row>
    <row r="22" spans="1:10" x14ac:dyDescent="0.2">
      <c r="C22" s="3" t="s">
        <v>1</v>
      </c>
      <c r="D22" s="3"/>
      <c r="E22" s="12"/>
      <c r="F22" s="34">
        <f>SUM(F18:F21)</f>
        <v>1056000</v>
      </c>
      <c r="G22" s="34">
        <f>SUM(G18:G21)</f>
        <v>1248000</v>
      </c>
      <c r="H22" s="34">
        <f>SUM(H18:H21)</f>
        <v>1566000</v>
      </c>
      <c r="I22" s="34">
        <f>SUM(I18:I21)</f>
        <v>1884000</v>
      </c>
      <c r="J22" s="12"/>
    </row>
    <row r="23" spans="1:10" x14ac:dyDescent="0.2">
      <c r="A23" s="3" t="s">
        <v>4</v>
      </c>
      <c r="E23" s="4"/>
    </row>
    <row r="24" spans="1:10" x14ac:dyDescent="0.2">
      <c r="A24" s="3"/>
      <c r="E24" s="4"/>
    </row>
    <row r="25" spans="1:10" x14ac:dyDescent="0.2">
      <c r="A25" s="3"/>
      <c r="B25" s="30" t="s">
        <v>10</v>
      </c>
      <c r="E25" s="31"/>
      <c r="F25" s="42">
        <f>SUM(3500*64)</f>
        <v>224000</v>
      </c>
      <c r="G25" s="42">
        <f>SUM(4000*64)</f>
        <v>256000</v>
      </c>
      <c r="H25" s="42">
        <f>SUM(4500*64)</f>
        <v>288000</v>
      </c>
      <c r="I25" s="42">
        <f>SUM(5000*64)</f>
        <v>320000</v>
      </c>
      <c r="J25" s="23"/>
    </row>
    <row r="26" spans="1:10" x14ac:dyDescent="0.2">
      <c r="A26" s="3"/>
      <c r="B26" s="30" t="s">
        <v>15</v>
      </c>
      <c r="E26" s="29"/>
      <c r="F26" s="57">
        <v>15000</v>
      </c>
      <c r="G26" s="57">
        <v>15000</v>
      </c>
      <c r="H26" s="57">
        <v>15000</v>
      </c>
      <c r="I26" s="57">
        <v>15000</v>
      </c>
      <c r="J26" s="23" t="s">
        <v>48</v>
      </c>
    </row>
    <row r="27" spans="1:10" x14ac:dyDescent="0.2">
      <c r="A27" s="3"/>
      <c r="B27" s="41" t="s">
        <v>41</v>
      </c>
      <c r="E27" s="29"/>
      <c r="F27" s="57">
        <v>36000</v>
      </c>
      <c r="G27" s="57">
        <v>36000</v>
      </c>
      <c r="H27" s="57">
        <v>36000</v>
      </c>
      <c r="I27" s="57">
        <v>36000</v>
      </c>
      <c r="J27" s="23" t="s">
        <v>49</v>
      </c>
    </row>
    <row r="28" spans="1:10" x14ac:dyDescent="0.2">
      <c r="A28" s="3"/>
      <c r="B28" s="41" t="s">
        <v>29</v>
      </c>
      <c r="E28" s="29"/>
      <c r="F28" s="57">
        <v>12000</v>
      </c>
      <c r="G28" s="57">
        <f>SUM(11*1520)</f>
        <v>16720</v>
      </c>
      <c r="H28" s="57">
        <f>SUM(11*1520)</f>
        <v>16720</v>
      </c>
      <c r="I28" s="57">
        <f>SUM(11*1520)</f>
        <v>16720</v>
      </c>
      <c r="J28" s="23" t="s">
        <v>45</v>
      </c>
    </row>
    <row r="29" spans="1:10" x14ac:dyDescent="0.2">
      <c r="B29" s="41" t="s">
        <v>42</v>
      </c>
      <c r="E29" s="29"/>
      <c r="F29" s="57">
        <v>36000</v>
      </c>
      <c r="G29" s="57">
        <v>36000</v>
      </c>
      <c r="H29" s="57">
        <v>36000</v>
      </c>
      <c r="I29" s="57">
        <v>36000</v>
      </c>
      <c r="J29" s="39" t="s">
        <v>43</v>
      </c>
    </row>
    <row r="30" spans="1:10" x14ac:dyDescent="0.2">
      <c r="A30" s="3"/>
      <c r="B30" s="30" t="s">
        <v>11</v>
      </c>
      <c r="E30" s="16"/>
      <c r="F30" s="58">
        <v>2000</v>
      </c>
      <c r="G30" s="58">
        <v>2500</v>
      </c>
      <c r="H30" s="58">
        <v>3000</v>
      </c>
      <c r="I30" s="58">
        <v>3500</v>
      </c>
      <c r="J30" s="23" t="s">
        <v>35</v>
      </c>
    </row>
    <row r="31" spans="1:10" x14ac:dyDescent="0.2">
      <c r="B31" s="41" t="s">
        <v>60</v>
      </c>
      <c r="E31" s="29"/>
      <c r="F31" s="65">
        <f>F21-F33</f>
        <v>33000</v>
      </c>
      <c r="G31" s="65">
        <f>G21-G33</f>
        <v>49500</v>
      </c>
      <c r="H31" s="65">
        <f>H21-H33</f>
        <v>66000</v>
      </c>
      <c r="I31" s="65">
        <f>I21-I33</f>
        <v>82500</v>
      </c>
      <c r="J31" s="39" t="s">
        <v>61</v>
      </c>
    </row>
    <row r="32" spans="1:10" x14ac:dyDescent="0.2">
      <c r="B32" s="30" t="s">
        <v>16</v>
      </c>
      <c r="E32" s="34"/>
      <c r="F32" s="55">
        <v>10000</v>
      </c>
      <c r="G32" s="55">
        <v>12500</v>
      </c>
      <c r="H32" s="55">
        <v>15000</v>
      </c>
      <c r="I32" s="55">
        <v>17500</v>
      </c>
      <c r="J32" s="23" t="s">
        <v>17</v>
      </c>
    </row>
    <row r="33" spans="1:10" x14ac:dyDescent="0.2">
      <c r="B33" s="41" t="s">
        <v>28</v>
      </c>
      <c r="E33" s="34"/>
      <c r="F33" s="65">
        <f>SUM(F8*1500)</f>
        <v>15000</v>
      </c>
      <c r="G33" s="65">
        <f>SUM(G8*1500)</f>
        <v>22500</v>
      </c>
      <c r="H33" s="65">
        <f>SUM(H8*1500)</f>
        <v>30000</v>
      </c>
      <c r="I33" s="65">
        <f>SUM(I8*1500)</f>
        <v>37500</v>
      </c>
      <c r="J33" s="23" t="s">
        <v>32</v>
      </c>
    </row>
    <row r="34" spans="1:10" x14ac:dyDescent="0.2">
      <c r="B34" s="41" t="s">
        <v>25</v>
      </c>
      <c r="E34" s="34"/>
      <c r="F34" s="66">
        <v>40000</v>
      </c>
      <c r="G34" s="66">
        <v>40000</v>
      </c>
      <c r="H34" s="66">
        <v>40000</v>
      </c>
      <c r="I34" s="66">
        <v>40000</v>
      </c>
      <c r="J34" s="43" t="s">
        <v>46</v>
      </c>
    </row>
    <row r="35" spans="1:10" x14ac:dyDescent="0.2">
      <c r="B35" s="41" t="s">
        <v>30</v>
      </c>
      <c r="E35" s="34"/>
      <c r="F35" s="43">
        <f>SUM((F4/2)*36*2)</f>
        <v>25200</v>
      </c>
      <c r="G35" s="43">
        <f>SUM((G4/2)*36*4)</f>
        <v>50400</v>
      </c>
      <c r="H35" s="43">
        <f>SUM((H4/2)*36*6)</f>
        <v>75600</v>
      </c>
      <c r="I35" s="43">
        <f>SUM((I4/2)*36*8)</f>
        <v>100800</v>
      </c>
      <c r="J35" s="43" t="s">
        <v>36</v>
      </c>
    </row>
    <row r="36" spans="1:10" x14ac:dyDescent="0.2">
      <c r="B36" s="9" t="s">
        <v>6</v>
      </c>
      <c r="E36" s="16"/>
      <c r="F36" s="16">
        <f>SUM(F25:F35)</f>
        <v>448200</v>
      </c>
      <c r="G36" s="16">
        <f>SUM(G25:G35)</f>
        <v>537120</v>
      </c>
      <c r="H36" s="16">
        <f>SUM(H25:H35)</f>
        <v>621320</v>
      </c>
      <c r="I36" s="16">
        <f>SUM(I25:I35)</f>
        <v>705520</v>
      </c>
      <c r="J36" s="16"/>
    </row>
    <row r="37" spans="1:10" x14ac:dyDescent="0.2">
      <c r="A37" s="3" t="s">
        <v>5</v>
      </c>
      <c r="B37" s="6"/>
      <c r="E37" s="16"/>
      <c r="F37" s="16"/>
      <c r="G37" s="16"/>
      <c r="H37" s="16"/>
      <c r="I37" s="16"/>
      <c r="J37" s="16"/>
    </row>
    <row r="38" spans="1:10" x14ac:dyDescent="0.2">
      <c r="A38" s="3"/>
      <c r="B38" s="3"/>
      <c r="E38" s="16"/>
      <c r="F38" s="16">
        <f>F22-F36</f>
        <v>607800</v>
      </c>
      <c r="G38" s="16">
        <f>G22-G36</f>
        <v>710880</v>
      </c>
      <c r="H38" s="16">
        <f>H22-H36</f>
        <v>944680</v>
      </c>
      <c r="I38" s="16">
        <f>I22-I36</f>
        <v>1178480</v>
      </c>
      <c r="J38" s="16"/>
    </row>
    <row r="39" spans="1:10" x14ac:dyDescent="0.2">
      <c r="A39" s="3" t="s">
        <v>2</v>
      </c>
      <c r="B39" s="9"/>
      <c r="C39" s="3"/>
      <c r="E39" s="4"/>
      <c r="F39" s="4"/>
      <c r="G39" s="4"/>
      <c r="H39" s="4"/>
      <c r="I39" s="4"/>
      <c r="J39" s="4"/>
    </row>
    <row r="40" spans="1:10" x14ac:dyDescent="0.2">
      <c r="A40" s="3"/>
    </row>
    <row r="41" spans="1:10" x14ac:dyDescent="0.2">
      <c r="B41" s="30" t="s">
        <v>12</v>
      </c>
      <c r="F41" s="59">
        <f>(0.05*F22)</f>
        <v>52800</v>
      </c>
      <c r="G41" s="59">
        <f>(0.05*G22)</f>
        <v>62400</v>
      </c>
      <c r="H41" s="59">
        <f>(0.05*H22)</f>
        <v>78300</v>
      </c>
      <c r="I41" s="59">
        <f>(0.05*I22)</f>
        <v>94200</v>
      </c>
      <c r="J41" s="16"/>
    </row>
    <row r="42" spans="1:10" x14ac:dyDescent="0.2">
      <c r="B42" s="47" t="s">
        <v>26</v>
      </c>
      <c r="C42" s="10"/>
      <c r="D42" s="10"/>
      <c r="E42" s="19"/>
      <c r="F42" s="16">
        <f>(0.06*F22)</f>
        <v>63360</v>
      </c>
      <c r="G42" s="16">
        <f>(0.06*G22)</f>
        <v>74880</v>
      </c>
      <c r="H42" s="16">
        <f>(0.06*H22)</f>
        <v>93960</v>
      </c>
      <c r="I42" s="16">
        <f>(0.06*I22)</f>
        <v>113040</v>
      </c>
      <c r="J42" s="16"/>
    </row>
    <row r="43" spans="1:10" x14ac:dyDescent="0.2">
      <c r="B43" s="10" t="s">
        <v>19</v>
      </c>
      <c r="C43" s="10"/>
      <c r="D43" s="10"/>
      <c r="E43" s="19"/>
      <c r="F43" s="16">
        <f>(0.01*F22)</f>
        <v>10560</v>
      </c>
      <c r="G43" s="16">
        <f>(0.01*G22)</f>
        <v>12480</v>
      </c>
      <c r="H43" s="16">
        <f>(0.01*H22)</f>
        <v>15660</v>
      </c>
      <c r="I43" s="16">
        <f>(0.01*I22)</f>
        <v>18840</v>
      </c>
      <c r="J43" s="16"/>
    </row>
    <row r="44" spans="1:10" x14ac:dyDescent="0.2">
      <c r="B44" s="10" t="s">
        <v>20</v>
      </c>
      <c r="C44" s="10"/>
      <c r="D44" s="10"/>
      <c r="E44" s="19"/>
      <c r="F44" s="16">
        <f>(0.02*F22)</f>
        <v>21120</v>
      </c>
      <c r="G44" s="16">
        <f>(0.02*G22)</f>
        <v>24960</v>
      </c>
      <c r="H44" s="16">
        <f>(0.02*H22)</f>
        <v>31320</v>
      </c>
      <c r="I44" s="16">
        <f>(0.02*I22)</f>
        <v>37680</v>
      </c>
      <c r="J44" s="16"/>
    </row>
    <row r="45" spans="1:10" x14ac:dyDescent="0.2">
      <c r="B45" s="10" t="s">
        <v>21</v>
      </c>
      <c r="C45" s="10"/>
      <c r="D45" s="10"/>
      <c r="E45" s="19"/>
      <c r="F45" s="19">
        <f>0.06*F36</f>
        <v>26892</v>
      </c>
      <c r="G45" s="19">
        <f>0.06*G36</f>
        <v>32227.199999999997</v>
      </c>
      <c r="H45" s="19">
        <f>0.06*H36</f>
        <v>37279.199999999997</v>
      </c>
      <c r="I45" s="19">
        <f>0.06*I36</f>
        <v>42331.199999999997</v>
      </c>
      <c r="J45" s="19"/>
    </row>
    <row r="46" spans="1:10" x14ac:dyDescent="0.2">
      <c r="B46" s="10" t="s">
        <v>8</v>
      </c>
      <c r="C46" s="10"/>
      <c r="D46" s="10"/>
      <c r="E46" s="19"/>
      <c r="F46" s="19">
        <f>0.015*F36</f>
        <v>6723</v>
      </c>
      <c r="G46" s="19">
        <f>0.015*G36</f>
        <v>8056.7999999999993</v>
      </c>
      <c r="H46" s="19">
        <f>0.015*H36</f>
        <v>9319.7999999999993</v>
      </c>
      <c r="I46" s="19">
        <f>0.015*I36</f>
        <v>10582.8</v>
      </c>
      <c r="J46" s="19"/>
    </row>
    <row r="47" spans="1:10" x14ac:dyDescent="0.2">
      <c r="B47" s="47" t="s">
        <v>63</v>
      </c>
      <c r="C47" s="10"/>
      <c r="D47" s="10"/>
      <c r="E47" s="21"/>
      <c r="F47" s="56">
        <f>0.3*F22</f>
        <v>316800</v>
      </c>
      <c r="G47" s="20">
        <f>0.3*G22</f>
        <v>374400</v>
      </c>
      <c r="H47" s="20">
        <f>0.3*H22</f>
        <v>469800</v>
      </c>
      <c r="I47" s="20">
        <f>0.3*I22</f>
        <v>565200</v>
      </c>
      <c r="J47" s="20"/>
    </row>
    <row r="48" spans="1:10" x14ac:dyDescent="0.2">
      <c r="B48" s="10"/>
      <c r="C48" s="10"/>
      <c r="D48" s="10"/>
      <c r="E48" s="21"/>
      <c r="F48" s="21">
        <f>SUM(F41:F47)</f>
        <v>498255</v>
      </c>
      <c r="G48" s="21">
        <f>SUM(G41:G47)</f>
        <v>589404</v>
      </c>
      <c r="H48" s="21">
        <f>SUM(H41:H47)</f>
        <v>735639</v>
      </c>
      <c r="I48" s="21">
        <f>SUM(I41:I47)</f>
        <v>881874</v>
      </c>
      <c r="J48" s="21"/>
    </row>
    <row r="49" spans="1:11" x14ac:dyDescent="0.2">
      <c r="A49" s="3" t="s">
        <v>3</v>
      </c>
      <c r="B49" s="10"/>
      <c r="C49" s="10"/>
      <c r="D49" s="10"/>
      <c r="E49" s="21"/>
      <c r="F49" s="20"/>
      <c r="G49" s="20"/>
      <c r="H49" s="20"/>
      <c r="I49" s="20"/>
      <c r="J49" s="20"/>
    </row>
    <row r="50" spans="1:11" ht="15.75" customHeight="1" x14ac:dyDescent="0.2">
      <c r="E50" s="22"/>
      <c r="F50" s="22">
        <f>F36+F48</f>
        <v>946455</v>
      </c>
      <c r="G50" s="22">
        <f>G36+G48</f>
        <v>1126524</v>
      </c>
      <c r="H50" s="22">
        <f>H36+H48</f>
        <v>1356959</v>
      </c>
      <c r="I50" s="22">
        <f>I36+I48</f>
        <v>1587394</v>
      </c>
      <c r="J50" s="22"/>
    </row>
    <row r="51" spans="1:11" x14ac:dyDescent="0.2">
      <c r="B51" s="10"/>
      <c r="C51" s="10"/>
      <c r="D51" s="10"/>
      <c r="E51" s="11"/>
      <c r="F51" s="11"/>
      <c r="G51" s="11"/>
      <c r="H51" s="11"/>
      <c r="I51" s="11"/>
      <c r="J51" s="11"/>
    </row>
    <row r="52" spans="1:11" s="5" customFormat="1" ht="13.5" thickBot="1" x14ac:dyDescent="0.25">
      <c r="A52" s="14" t="s">
        <v>7</v>
      </c>
      <c r="B52" s="14"/>
      <c r="C52" s="15"/>
      <c r="D52" s="36"/>
      <c r="E52" s="25"/>
      <c r="F52" s="24">
        <f>F22-F50</f>
        <v>109545</v>
      </c>
      <c r="G52" s="24">
        <f>G22-G50</f>
        <v>121476</v>
      </c>
      <c r="H52" s="24">
        <f>H22-H50</f>
        <v>209041</v>
      </c>
      <c r="I52" s="24">
        <f>I22-I50</f>
        <v>296606</v>
      </c>
      <c r="J52" s="24"/>
    </row>
    <row r="53" spans="1:11" s="5" customFormat="1" ht="13.5" thickTop="1" x14ac:dyDescent="0.2">
      <c r="A53" s="3" t="s">
        <v>47</v>
      </c>
      <c r="B53" s="33"/>
      <c r="E53" s="21"/>
      <c r="F53" s="21"/>
      <c r="G53" s="21"/>
      <c r="H53" s="21"/>
      <c r="I53" s="21"/>
      <c r="J53" s="46"/>
    </row>
    <row r="54" spans="1:11" s="5" customFormat="1" x14ac:dyDescent="0.2">
      <c r="A54" s="3"/>
      <c r="B54" s="33"/>
      <c r="E54" s="21"/>
      <c r="F54" s="21"/>
      <c r="G54" s="21"/>
      <c r="H54" s="21"/>
      <c r="I54" s="21"/>
      <c r="J54" s="46"/>
    </row>
    <row r="55" spans="1:11" x14ac:dyDescent="0.2">
      <c r="A55" s="3"/>
      <c r="D55" s="37"/>
      <c r="E55" s="21"/>
      <c r="F55" s="21"/>
      <c r="G55" s="21"/>
      <c r="H55" s="21"/>
      <c r="I55" s="21"/>
      <c r="J55" s="46"/>
    </row>
    <row r="56" spans="1:11" x14ac:dyDescent="0.2">
      <c r="A56" s="3" t="s">
        <v>62</v>
      </c>
      <c r="B56" s="30"/>
      <c r="E56" s="26"/>
      <c r="F56" s="26"/>
      <c r="J56" s="38" t="s">
        <v>18</v>
      </c>
    </row>
    <row r="57" spans="1:11" x14ac:dyDescent="0.2">
      <c r="J57" t="s">
        <v>13</v>
      </c>
    </row>
    <row r="58" spans="1:11" x14ac:dyDescent="0.2">
      <c r="J58" s="32" t="s">
        <v>14</v>
      </c>
    </row>
    <row r="59" spans="1:11" x14ac:dyDescent="0.2">
      <c r="A59" s="54"/>
      <c r="B59" s="19"/>
    </row>
    <row r="60" spans="1:11" x14ac:dyDescent="0.2">
      <c r="J60" s="10"/>
      <c r="K60" s="19"/>
    </row>
    <row r="61" spans="1:11" x14ac:dyDescent="0.2">
      <c r="B61" s="51"/>
      <c r="E61" s="51"/>
      <c r="F61" s="40"/>
      <c r="G61" s="40"/>
      <c r="H61" s="40"/>
      <c r="I61" s="40"/>
      <c r="J61" s="21"/>
    </row>
    <row r="62" spans="1:11" x14ac:dyDescent="0.2">
      <c r="B62" s="51"/>
      <c r="C62" s="51"/>
      <c r="D62" s="51"/>
      <c r="E62" s="51"/>
      <c r="F62" s="40"/>
      <c r="G62" s="40"/>
      <c r="H62" s="40"/>
      <c r="I62" s="40"/>
      <c r="J62" s="21"/>
    </row>
    <row r="63" spans="1:11" x14ac:dyDescent="0.2">
      <c r="B63" s="51"/>
      <c r="C63" s="51"/>
      <c r="D63" s="51"/>
      <c r="E63" s="51"/>
      <c r="F63" s="40"/>
      <c r="G63" s="40"/>
      <c r="H63" s="40"/>
      <c r="I63" s="40"/>
      <c r="J63" s="21"/>
    </row>
    <row r="64" spans="1:11" x14ac:dyDescent="0.2">
      <c r="B64" s="3"/>
      <c r="F64" s="40"/>
      <c r="G64" s="40"/>
      <c r="H64" s="40"/>
      <c r="I64" s="40"/>
    </row>
    <row r="65" spans="6:12" x14ac:dyDescent="0.2">
      <c r="F65" s="35"/>
      <c r="K65" s="45"/>
      <c r="L65" s="45"/>
    </row>
  </sheetData>
  <phoneticPr fontId="0" type="noConversion"/>
  <pageMargins left="0.25" right="0.25" top="0.75" bottom="0.75" header="0.3" footer="0.3"/>
  <pageSetup scale="61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MBA Budget Draft</vt:lpstr>
      <vt:lpstr>'MBA Budget Draft'!Print_Area</vt:lpstr>
    </vt:vector>
  </TitlesOfParts>
  <Company>CSUSM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C&amp;T</dc:creator>
  <cp:lastModifiedBy>sbeavers</cp:lastModifiedBy>
  <cp:lastPrinted>2013-01-05T00:03:35Z</cp:lastPrinted>
  <dcterms:created xsi:type="dcterms:W3CDTF">2002-04-11T23:37:23Z</dcterms:created>
  <dcterms:modified xsi:type="dcterms:W3CDTF">2013-03-12T18:40:54Z</dcterms:modified>
</cp:coreProperties>
</file>