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36" windowWidth="16305" windowHeight="13320" activeTab="0"/>
  </bookViews>
  <sheets>
    <sheet name="Summary" sheetId="1" r:id="rId1"/>
    <sheet name="Detail" sheetId="2" r:id="rId2"/>
    <sheet name="Sheet3" sheetId="3" r:id="rId3"/>
  </sheets>
  <definedNames>
    <definedName name="_xlnm.Print_Area" localSheetId="0">'Summary'!$A$1:$S$67</definedName>
  </definedNames>
  <calcPr fullCalcOnLoad="1"/>
</workbook>
</file>

<file path=xl/comments1.xml><?xml version="1.0" encoding="utf-8"?>
<comments xmlns="http://schemas.openxmlformats.org/spreadsheetml/2006/main">
  <authors>
    <author>IITS</author>
  </authors>
  <commentList>
    <comment ref="E18" authorId="0">
      <text>
        <r>
          <rPr>
            <b/>
            <sz val="9"/>
            <rFont val="Tahoma"/>
            <family val="2"/>
          </rPr>
          <t xml:space="preserve">1 unit of release time </t>
        </r>
      </text>
    </comment>
    <comment ref="G23" authorId="0">
      <text>
        <r>
          <rPr>
            <sz val="9"/>
            <rFont val="Tahoma"/>
            <family val="2"/>
          </rPr>
          <t xml:space="preserve">4 course release @ $5000 of course release for tenure track faculty for thesis/project chair
</t>
        </r>
      </text>
    </comment>
    <comment ref="E29" authorId="0">
      <text>
        <r>
          <rPr>
            <sz val="9"/>
            <rFont val="Tahoma"/>
            <family val="2"/>
          </rPr>
          <t xml:space="preserve">According to proposal. Padded in case of extra expense. 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course replacment @ $ 5000 for 5 courses
</t>
        </r>
      </text>
    </comment>
    <comment ref="G20" authorId="0">
      <text>
        <r>
          <rPr>
            <b/>
            <sz val="9"/>
            <rFont val="Tahoma"/>
            <family val="2"/>
          </rPr>
          <t>course replacment @ $ 5000 for 10 courses</t>
        </r>
      </text>
    </comment>
    <comment ref="G18" authorId="0">
      <text>
        <r>
          <rPr>
            <b/>
            <sz val="9"/>
            <rFont val="Tahoma"/>
            <family val="2"/>
          </rPr>
          <t xml:space="preserve">2 units of release time </t>
        </r>
      </text>
    </comment>
  </commentList>
</comments>
</file>

<file path=xl/sharedStrings.xml><?xml version="1.0" encoding="utf-8"?>
<sst xmlns="http://schemas.openxmlformats.org/spreadsheetml/2006/main" count="55" uniqueCount="54">
  <si>
    <t>Tuition</t>
  </si>
  <si>
    <t>Revenue</t>
  </si>
  <si>
    <t>Total Revenue</t>
  </si>
  <si>
    <t>Postage Costs</t>
  </si>
  <si>
    <t xml:space="preserve">Target Number Participants </t>
  </si>
  <si>
    <t>Copying &amp; Duplicating</t>
  </si>
  <si>
    <t>Indirect Expenses</t>
  </si>
  <si>
    <t>Total All Expenses</t>
  </si>
  <si>
    <t>Direct Expenses</t>
  </si>
  <si>
    <t>Operating Income/Margin</t>
  </si>
  <si>
    <t>Other</t>
  </si>
  <si>
    <t xml:space="preserve">         Total Direct Expenses</t>
  </si>
  <si>
    <t>Net Profit/Loss</t>
  </si>
  <si>
    <t>Comments</t>
  </si>
  <si>
    <t>Faculty/Instructor Mileage</t>
  </si>
  <si>
    <t xml:space="preserve">Promotion, Advertising &amp; Print </t>
  </si>
  <si>
    <t>Program Financial Analysis &amp; Pro Forma</t>
  </si>
  <si>
    <t>IITS @ ~1.5% of Rev Chargeback</t>
  </si>
  <si>
    <t>2013/2014</t>
  </si>
  <si>
    <t>Grant</t>
  </si>
  <si>
    <t xml:space="preserve">Equipment &amp; Supply </t>
  </si>
  <si>
    <t>2015/2016</t>
  </si>
  <si>
    <t>2016/2017</t>
  </si>
  <si>
    <t>2017/2018</t>
  </si>
  <si>
    <t>CoEHHS @5% of Revenue</t>
  </si>
  <si>
    <t>2014/2015</t>
  </si>
  <si>
    <t>No. SCU's Taught in Year</t>
  </si>
  <si>
    <t>Course Release</t>
  </si>
  <si>
    <t>Library</t>
  </si>
  <si>
    <t xml:space="preserve">% to reserves </t>
  </si>
  <si>
    <t>CSU/CSUSM 11% of Tuition</t>
  </si>
  <si>
    <t>FAS 6% of Expenses</t>
  </si>
  <si>
    <t>Total Cost</t>
  </si>
  <si>
    <t xml:space="preserve">Master of Kinesiology </t>
  </si>
  <si>
    <t xml:space="preserve">Estimated at 2 yr. 30 unit prgoram </t>
  </si>
  <si>
    <t xml:space="preserve">Course release for Tenure Track  Thesis/Project chair </t>
  </si>
  <si>
    <t xml:space="preserve">Professional Development </t>
  </si>
  <si>
    <t xml:space="preserve">IST </t>
  </si>
  <si>
    <t xml:space="preserve">Benefits </t>
  </si>
  <si>
    <t xml:space="preserve">TA/GA </t>
  </si>
  <si>
    <t xml:space="preserve">TA/GA  Benefits </t>
  </si>
  <si>
    <t>Admit 30 per cohort. Calculate revenue at 2 participants for attrition</t>
  </si>
  <si>
    <t>Program Faculty Coordinator</t>
  </si>
  <si>
    <t xml:space="preserve">release time </t>
  </si>
  <si>
    <t xml:space="preserve">Program Faculty Coordinator Benefits </t>
  </si>
  <si>
    <t xml:space="preserve">Instructors/Instruction </t>
  </si>
  <si>
    <t xml:space="preserve">replaement cost for existing faculty </t>
  </si>
  <si>
    <t>Stats and Research Methods Graduate Program (remaning salary in Undgergrad Budget )</t>
  </si>
  <si>
    <t xml:space="preserve">~135 hr. $11 per/her </t>
  </si>
  <si>
    <t xml:space="preserve">Student Scholarship </t>
  </si>
  <si>
    <t>EL Costs @ 30% of Revenue</t>
  </si>
  <si>
    <t xml:space="preserve">Adjunct </t>
  </si>
  <si>
    <t>Adjunct Benefits</t>
  </si>
  <si>
    <t xml:space="preserve">For TA/GA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</si>
</sst>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E+00"/>
    <numFmt numFmtId="177" formatCode="_(* #,##0.0_);_(* \(#,##0.0\);_(* &quot;-&quot;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_);_(&quot;$&quot;* \(#,##0.000\);_(&quot;$&quot;* &quot;-&quot;???_);_(@_)"/>
    <numFmt numFmtId="186" formatCode="[$-409]dddd\,\ mmmm\ dd\,\ yyyy"/>
    <numFmt numFmtId="187" formatCode="[$-409]h:mm:ss\ AM/PM"/>
    <numFmt numFmtId="188" formatCode="_([$$-409]* #,##0.00_);_([$$-409]* \(#,##0.00\);_([$$-409]* &quot;-&quot;??_);_(@_)"/>
    <numFmt numFmtId="189" formatCode="&quot;$&quot;#,##0.00"/>
    <numFmt numFmtId="190" formatCode="_(&quot;$&quot;* #,##0.0_);_(&quot;$&quot;* \(#,##0.0\);_(&quot;$&quot;* &quot;-&quot;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4" fontId="0" fillId="0" borderId="0" xfId="47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175" fontId="0" fillId="0" borderId="0" xfId="47" applyNumberFormat="1" applyFont="1" applyBorder="1" applyAlignment="1">
      <alignment/>
    </xf>
    <xf numFmtId="175" fontId="0" fillId="0" borderId="0" xfId="47" applyNumberFormat="1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5" fontId="0" fillId="0" borderId="0" xfId="47" applyNumberFormat="1" applyFont="1" applyFill="1" applyAlignment="1">
      <alignment/>
    </xf>
    <xf numFmtId="175" fontId="0" fillId="0" borderId="0" xfId="47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175" fontId="2" fillId="0" borderId="13" xfId="47" applyNumberFormat="1" applyFont="1" applyBorder="1" applyAlignment="1">
      <alignment/>
    </xf>
    <xf numFmtId="175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9" fontId="0" fillId="0" borderId="0" xfId="67" applyFont="1" applyAlignment="1">
      <alignment/>
    </xf>
    <xf numFmtId="0" fontId="9" fillId="0" borderId="0" xfId="0" applyFont="1" applyBorder="1" applyAlignment="1">
      <alignment horizontal="left"/>
    </xf>
    <xf numFmtId="175" fontId="0" fillId="0" borderId="0" xfId="47" applyNumberFormat="1" applyFont="1" applyBorder="1" applyAlignment="1">
      <alignment/>
    </xf>
    <xf numFmtId="0" fontId="0" fillId="33" borderId="0" xfId="0" applyFill="1" applyAlignment="1">
      <alignment/>
    </xf>
    <xf numFmtId="9" fontId="0" fillId="0" borderId="0" xfId="67" applyFont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 horizontal="left" indent="5"/>
    </xf>
    <xf numFmtId="175" fontId="0" fillId="0" borderId="0" xfId="42" applyNumberFormat="1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5" fontId="0" fillId="0" borderId="16" xfId="0" applyNumberFormat="1" applyBorder="1" applyAlignment="1">
      <alignment/>
    </xf>
    <xf numFmtId="175" fontId="0" fillId="0" borderId="16" xfId="47" applyNumberFormat="1" applyFont="1" applyBorder="1" applyAlignment="1">
      <alignment/>
    </xf>
    <xf numFmtId="175" fontId="0" fillId="0" borderId="17" xfId="47" applyNumberFormat="1" applyFont="1" applyBorder="1" applyAlignment="1">
      <alignment/>
    </xf>
    <xf numFmtId="175" fontId="0" fillId="0" borderId="16" xfId="47" applyNumberFormat="1" applyFont="1" applyBorder="1" applyAlignment="1">
      <alignment/>
    </xf>
    <xf numFmtId="175" fontId="0" fillId="0" borderId="16" xfId="42" applyNumberFormat="1" applyFont="1" applyBorder="1" applyAlignment="1">
      <alignment/>
    </xf>
    <xf numFmtId="175" fontId="0" fillId="0" borderId="16" xfId="47" applyNumberFormat="1" applyFont="1" applyFill="1" applyBorder="1" applyAlignment="1">
      <alignment/>
    </xf>
    <xf numFmtId="175" fontId="0" fillId="0" borderId="17" xfId="47" applyNumberFormat="1" applyFont="1" applyFill="1" applyBorder="1" applyAlignment="1">
      <alignment/>
    </xf>
    <xf numFmtId="0" fontId="2" fillId="34" borderId="18" xfId="0" applyNumberFormat="1" applyFont="1" applyFill="1" applyBorder="1" applyAlignment="1">
      <alignment horizontal="center"/>
    </xf>
    <xf numFmtId="175" fontId="2" fillId="33" borderId="19" xfId="47" applyNumberFormat="1" applyFont="1" applyFill="1" applyBorder="1" applyAlignment="1">
      <alignment/>
    </xf>
    <xf numFmtId="175" fontId="2" fillId="33" borderId="20" xfId="47" applyNumberFormat="1" applyFont="1" applyFill="1" applyBorder="1" applyAlignment="1">
      <alignment/>
    </xf>
    <xf numFmtId="0" fontId="2" fillId="13" borderId="0" xfId="0" applyFont="1" applyFill="1" applyAlignment="1">
      <alignment/>
    </xf>
    <xf numFmtId="175" fontId="2" fillId="13" borderId="19" xfId="47" applyNumberFormat="1" applyFont="1" applyFill="1" applyBorder="1" applyAlignment="1">
      <alignment/>
    </xf>
    <xf numFmtId="175" fontId="2" fillId="13" borderId="20" xfId="47" applyNumberFormat="1" applyFont="1" applyFill="1" applyBorder="1" applyAlignment="1">
      <alignment/>
    </xf>
    <xf numFmtId="0" fontId="0" fillId="8" borderId="0" xfId="0" applyFill="1" applyAlignment="1">
      <alignment/>
    </xf>
    <xf numFmtId="0" fontId="2" fillId="8" borderId="0" xfId="0" applyFont="1" applyFill="1" applyAlignment="1">
      <alignment horizontal="left"/>
    </xf>
    <xf numFmtId="0" fontId="2" fillId="8" borderId="0" xfId="0" applyFont="1" applyFill="1" applyAlignment="1">
      <alignment/>
    </xf>
    <xf numFmtId="175" fontId="2" fillId="8" borderId="19" xfId="47" applyNumberFormat="1" applyFont="1" applyFill="1" applyBorder="1" applyAlignment="1">
      <alignment/>
    </xf>
    <xf numFmtId="175" fontId="2" fillId="8" borderId="20" xfId="47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63" applyFont="1" applyBorder="1">
      <alignment/>
      <protection/>
    </xf>
    <xf numFmtId="0" fontId="6" fillId="0" borderId="21" xfId="0" applyFont="1" applyBorder="1" applyAlignment="1">
      <alignment/>
    </xf>
    <xf numFmtId="44" fontId="8" fillId="35" borderId="18" xfId="47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2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175" fontId="2" fillId="11" borderId="19" xfId="0" applyNumberFormat="1" applyFont="1" applyFill="1" applyBorder="1" applyAlignment="1">
      <alignment/>
    </xf>
    <xf numFmtId="175" fontId="2" fillId="11" borderId="20" xfId="0" applyNumberFormat="1" applyFont="1" applyFill="1" applyBorder="1" applyAlignment="1">
      <alignment/>
    </xf>
    <xf numFmtId="175" fontId="2" fillId="11" borderId="19" xfId="47" applyNumberFormat="1" applyFont="1" applyFill="1" applyBorder="1" applyAlignment="1">
      <alignment/>
    </xf>
    <xf numFmtId="175" fontId="2" fillId="11" borderId="2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175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5" fontId="2" fillId="34" borderId="0" xfId="0" applyNumberFormat="1" applyFont="1" applyFill="1" applyBorder="1" applyAlignment="1">
      <alignment horizontal="center"/>
    </xf>
    <xf numFmtId="175" fontId="2" fillId="36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2" fillId="35" borderId="18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28" xfId="0" applyNumberFormat="1" applyBorder="1" applyAlignment="1">
      <alignment/>
    </xf>
    <xf numFmtId="44" fontId="2" fillId="0" borderId="29" xfId="0" applyNumberFormat="1" applyFont="1" applyBorder="1" applyAlignment="1">
      <alignment/>
    </xf>
    <xf numFmtId="175" fontId="0" fillId="0" borderId="13" xfId="47" applyNumberFormat="1" applyFont="1" applyBorder="1" applyAlignment="1">
      <alignment/>
    </xf>
    <xf numFmtId="175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Normal="75" zoomScaleSheetLayoutView="100" zoomScalePageLayoutView="0" workbookViewId="0" topLeftCell="A1">
      <selection activeCell="Q31" sqref="Q31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17.00390625" style="0" customWidth="1"/>
    <col min="4" max="4" width="13.57421875" style="0" customWidth="1"/>
    <col min="5" max="5" width="10.28125" style="0" customWidth="1"/>
    <col min="6" max="6" width="2.140625" style="0" customWidth="1"/>
    <col min="7" max="7" width="10.8515625" style="0" customWidth="1"/>
    <col min="8" max="8" width="2.28125" style="0" customWidth="1"/>
    <col min="9" max="9" width="10.57421875" style="0" customWidth="1"/>
    <col min="10" max="10" width="2.421875" style="0" customWidth="1"/>
    <col min="11" max="11" width="12.57421875" style="0" customWidth="1"/>
    <col min="12" max="12" width="2.140625" style="0" customWidth="1"/>
    <col min="13" max="13" width="12.140625" style="0" customWidth="1"/>
    <col min="14" max="14" width="75.8515625" style="0" customWidth="1"/>
    <col min="15" max="15" width="2.28125" style="0" customWidth="1"/>
    <col min="16" max="16" width="12.8515625" style="0" customWidth="1"/>
    <col min="17" max="17" width="2.421875" style="0" customWidth="1"/>
    <col min="18" max="18" width="13.140625" style="0" customWidth="1"/>
    <col min="19" max="19" width="69.421875" style="0" customWidth="1"/>
  </cols>
  <sheetData>
    <row r="1" spans="1:6" ht="18">
      <c r="A1" s="97"/>
      <c r="B1" s="97"/>
      <c r="C1" s="97"/>
      <c r="D1" s="97"/>
      <c r="E1" s="12" t="s">
        <v>16</v>
      </c>
      <c r="F1" s="12"/>
    </row>
    <row r="2" spans="1:14" ht="15.75">
      <c r="A2" s="98"/>
      <c r="B2" s="98"/>
      <c r="C2" s="98"/>
      <c r="D2" s="98"/>
      <c r="E2" s="96" t="s">
        <v>33</v>
      </c>
      <c r="F2" s="96"/>
      <c r="G2" s="96"/>
      <c r="H2" s="96"/>
      <c r="I2" s="96"/>
      <c r="J2" s="96"/>
      <c r="K2" s="96"/>
      <c r="L2" s="31"/>
      <c r="M2" s="31"/>
      <c r="N2" s="16"/>
    </row>
    <row r="3" spans="6:13" ht="13.5" thickBot="1">
      <c r="F3" s="16"/>
      <c r="K3" s="16"/>
      <c r="L3" s="16"/>
      <c r="M3" s="16"/>
    </row>
    <row r="4" spans="1:14" ht="13.5" thickBot="1">
      <c r="A4" s="99" t="s">
        <v>0</v>
      </c>
      <c r="B4" s="100"/>
      <c r="C4" s="100"/>
      <c r="D4" s="100"/>
      <c r="E4" s="93">
        <v>460</v>
      </c>
      <c r="F4" s="93"/>
      <c r="G4" s="93">
        <v>460</v>
      </c>
      <c r="H4" s="93"/>
      <c r="I4" s="94">
        <v>460</v>
      </c>
      <c r="J4" s="22"/>
      <c r="K4" s="23">
        <v>460</v>
      </c>
      <c r="L4" s="23"/>
      <c r="M4" s="23">
        <v>460</v>
      </c>
      <c r="N4" s="25"/>
    </row>
    <row r="5" spans="1:18" ht="12.75">
      <c r="A5" s="101" t="s">
        <v>4</v>
      </c>
      <c r="B5" s="102"/>
      <c r="C5" s="102"/>
      <c r="D5" s="102"/>
      <c r="E5" s="35">
        <v>25</v>
      </c>
      <c r="F5" s="35"/>
      <c r="G5" s="35">
        <v>50</v>
      </c>
      <c r="H5" s="35"/>
      <c r="I5" s="35">
        <v>50</v>
      </c>
      <c r="J5" s="2"/>
      <c r="K5" s="16">
        <v>50</v>
      </c>
      <c r="L5" s="16"/>
      <c r="M5" s="16">
        <v>50</v>
      </c>
      <c r="N5" s="26" t="s">
        <v>41</v>
      </c>
      <c r="P5" s="84" t="s">
        <v>32</v>
      </c>
      <c r="Q5" s="85"/>
      <c r="R5" s="89">
        <f>36*460</f>
        <v>16560</v>
      </c>
    </row>
    <row r="6" spans="1:18" ht="13.5" thickBot="1">
      <c r="A6" s="8" t="s">
        <v>26</v>
      </c>
      <c r="B6" s="9"/>
      <c r="C6" s="9"/>
      <c r="D6" s="9"/>
      <c r="E6" s="95">
        <v>18</v>
      </c>
      <c r="F6" s="95"/>
      <c r="G6" s="95">
        <v>18</v>
      </c>
      <c r="H6" s="95"/>
      <c r="I6" s="39">
        <v>18</v>
      </c>
      <c r="J6" s="15"/>
      <c r="K6" s="39">
        <v>18</v>
      </c>
      <c r="L6" s="40"/>
      <c r="M6" s="39">
        <v>18</v>
      </c>
      <c r="N6" s="20" t="s">
        <v>34</v>
      </c>
      <c r="P6" s="86"/>
      <c r="Q6" s="87"/>
      <c r="R6" s="88"/>
    </row>
    <row r="7" spans="1:18" ht="13.5" thickBot="1">
      <c r="A7" s="1"/>
      <c r="B7" s="1"/>
      <c r="C7" s="1"/>
      <c r="D7" s="1"/>
      <c r="E7" s="35"/>
      <c r="F7" s="35"/>
      <c r="G7" s="35"/>
      <c r="H7" s="35"/>
      <c r="I7" s="73"/>
      <c r="J7" s="2"/>
      <c r="K7" s="73"/>
      <c r="L7" s="74"/>
      <c r="M7" s="73"/>
      <c r="N7" s="26"/>
      <c r="P7" s="16"/>
      <c r="Q7" s="16"/>
      <c r="R7" s="16"/>
    </row>
    <row r="8" spans="1:14" ht="12.7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2"/>
      <c r="N8" s="59"/>
    </row>
    <row r="9" spans="1:14" ht="13.5" thickBot="1">
      <c r="A9" s="1"/>
      <c r="B9" s="1"/>
      <c r="C9" s="1"/>
      <c r="D9" s="1"/>
      <c r="E9" s="1"/>
      <c r="F9" s="1"/>
      <c r="G9" s="21"/>
      <c r="H9" s="21"/>
      <c r="I9" s="21"/>
      <c r="J9" s="21"/>
      <c r="K9" s="2"/>
      <c r="L9" s="2"/>
      <c r="M9" s="2"/>
      <c r="N9" s="60"/>
    </row>
    <row r="10" spans="5:14" ht="12.75">
      <c r="E10" s="79" t="s">
        <v>18</v>
      </c>
      <c r="F10" s="80"/>
      <c r="G10" s="79" t="s">
        <v>25</v>
      </c>
      <c r="H10" s="81"/>
      <c r="I10" s="79" t="s">
        <v>21</v>
      </c>
      <c r="J10" s="82"/>
      <c r="K10" s="48" t="s">
        <v>22</v>
      </c>
      <c r="L10" s="83"/>
      <c r="M10" s="48" t="s">
        <v>23</v>
      </c>
      <c r="N10" s="63" t="s">
        <v>13</v>
      </c>
    </row>
    <row r="11" spans="1:14" ht="12.75">
      <c r="A11" s="3" t="s">
        <v>1</v>
      </c>
      <c r="B11" s="3"/>
      <c r="E11" s="41"/>
      <c r="F11" s="36"/>
      <c r="G11" s="42"/>
      <c r="H11" s="14"/>
      <c r="I11" s="42"/>
      <c r="J11" s="14"/>
      <c r="K11" s="42"/>
      <c r="L11" s="14"/>
      <c r="M11" s="42"/>
      <c r="N11" s="60"/>
    </row>
    <row r="12" spans="1:14" ht="12.75">
      <c r="A12" s="3"/>
      <c r="B12" s="24" t="s">
        <v>19</v>
      </c>
      <c r="E12" s="42">
        <v>0</v>
      </c>
      <c r="F12" s="36"/>
      <c r="G12" s="42"/>
      <c r="H12" s="14"/>
      <c r="I12" s="42">
        <v>0</v>
      </c>
      <c r="J12" s="14"/>
      <c r="K12" s="42">
        <v>0</v>
      </c>
      <c r="L12" s="14"/>
      <c r="M12" s="42">
        <v>0</v>
      </c>
      <c r="N12" s="60"/>
    </row>
    <row r="13" spans="2:14" ht="12.75">
      <c r="B13" t="s">
        <v>0</v>
      </c>
      <c r="E13" s="42">
        <f>E4*E5*E6</f>
        <v>207000</v>
      </c>
      <c r="F13" s="14"/>
      <c r="G13" s="42">
        <f>G4*G5*G6</f>
        <v>414000</v>
      </c>
      <c r="H13" s="14"/>
      <c r="I13" s="42">
        <f>I4*I5*I6</f>
        <v>414000</v>
      </c>
      <c r="J13" s="14"/>
      <c r="K13" s="42">
        <f>K4*K5*K6</f>
        <v>414000</v>
      </c>
      <c r="L13" s="14"/>
      <c r="M13" s="42">
        <f>M4*M5*M6</f>
        <v>414000</v>
      </c>
      <c r="N13" s="60"/>
    </row>
    <row r="14" spans="2:14" ht="12.75">
      <c r="B14" t="s">
        <v>10</v>
      </c>
      <c r="E14" s="43">
        <v>0</v>
      </c>
      <c r="F14" s="37"/>
      <c r="G14" s="43">
        <v>0</v>
      </c>
      <c r="H14" s="32"/>
      <c r="I14" s="43">
        <f>E14+G14</f>
        <v>0</v>
      </c>
      <c r="J14" s="32"/>
      <c r="K14" s="43">
        <f>G14+I14</f>
        <v>0</v>
      </c>
      <c r="L14" s="32"/>
      <c r="M14" s="43">
        <f>I14+K14</f>
        <v>0</v>
      </c>
      <c r="N14" s="60"/>
    </row>
    <row r="15" spans="1:14" ht="12.75">
      <c r="A15" s="3"/>
      <c r="C15" s="3" t="s">
        <v>2</v>
      </c>
      <c r="D15" s="3"/>
      <c r="E15" s="44">
        <f>E13+E14</f>
        <v>207000</v>
      </c>
      <c r="F15" s="13"/>
      <c r="G15" s="44">
        <f>SUM(G12:G14)</f>
        <v>414000</v>
      </c>
      <c r="H15" s="13"/>
      <c r="I15" s="42">
        <f>SUM(I13:I14)</f>
        <v>414000</v>
      </c>
      <c r="J15" s="14"/>
      <c r="K15" s="42">
        <f>SUM(K13:K14)</f>
        <v>414000</v>
      </c>
      <c r="L15" s="14"/>
      <c r="M15" s="42">
        <f>SUM(M13:M14)</f>
        <v>414000</v>
      </c>
      <c r="N15" s="60"/>
    </row>
    <row r="16" spans="5:14" ht="12.75">
      <c r="E16" s="41"/>
      <c r="F16" s="36"/>
      <c r="G16" s="42"/>
      <c r="H16" s="14"/>
      <c r="I16" s="42"/>
      <c r="J16" s="14"/>
      <c r="K16" s="42"/>
      <c r="L16" s="14"/>
      <c r="M16" s="42"/>
      <c r="N16" s="60"/>
    </row>
    <row r="17" spans="1:14" ht="12.75">
      <c r="A17" s="3" t="s">
        <v>8</v>
      </c>
      <c r="E17" s="41"/>
      <c r="F17" s="36"/>
      <c r="G17" s="42"/>
      <c r="H17" s="14"/>
      <c r="I17" s="42"/>
      <c r="J17" s="14"/>
      <c r="K17" s="42"/>
      <c r="L17" s="14"/>
      <c r="M17" s="42"/>
      <c r="N17" s="60"/>
    </row>
    <row r="18" spans="1:14" ht="12" customHeight="1">
      <c r="A18" s="3"/>
      <c r="B18" s="24" t="s">
        <v>42</v>
      </c>
      <c r="E18" s="41">
        <v>3000</v>
      </c>
      <c r="F18" s="36"/>
      <c r="G18" s="41">
        <v>6000</v>
      </c>
      <c r="H18" s="41">
        <v>6000</v>
      </c>
      <c r="I18" s="41">
        <v>6000</v>
      </c>
      <c r="J18" s="41">
        <v>6000</v>
      </c>
      <c r="K18" s="41">
        <v>6000</v>
      </c>
      <c r="L18" s="41">
        <v>6000</v>
      </c>
      <c r="M18" s="41">
        <v>6000</v>
      </c>
      <c r="N18" s="60" t="s">
        <v>43</v>
      </c>
    </row>
    <row r="19" spans="1:14" ht="12" customHeight="1">
      <c r="A19" s="3"/>
      <c r="B19" s="24" t="s">
        <v>44</v>
      </c>
      <c r="E19" s="41">
        <f>E18*0.273</f>
        <v>819.0000000000001</v>
      </c>
      <c r="F19" s="41">
        <f aca="true" t="shared" si="0" ref="F19:M19">F18*0.273</f>
        <v>0</v>
      </c>
      <c r="G19" s="41">
        <f t="shared" si="0"/>
        <v>1638.0000000000002</v>
      </c>
      <c r="H19" s="41">
        <f t="shared" si="0"/>
        <v>1638.0000000000002</v>
      </c>
      <c r="I19" s="41">
        <f t="shared" si="0"/>
        <v>1638.0000000000002</v>
      </c>
      <c r="J19" s="41">
        <f t="shared" si="0"/>
        <v>1638.0000000000002</v>
      </c>
      <c r="K19" s="41">
        <f t="shared" si="0"/>
        <v>1638.0000000000002</v>
      </c>
      <c r="L19" s="41">
        <f t="shared" si="0"/>
        <v>1638.0000000000002</v>
      </c>
      <c r="M19" s="41">
        <f t="shared" si="0"/>
        <v>1638.0000000000002</v>
      </c>
      <c r="N19" s="60"/>
    </row>
    <row r="20" spans="1:14" ht="12.75">
      <c r="A20" s="3"/>
      <c r="B20" s="24" t="s">
        <v>45</v>
      </c>
      <c r="E20" s="45">
        <f>5000*4</f>
        <v>20000</v>
      </c>
      <c r="F20" s="36"/>
      <c r="G20" s="42">
        <f>5000*10</f>
        <v>50000</v>
      </c>
      <c r="H20" s="42">
        <f aca="true" t="shared" si="1" ref="H20:M20">5000*10</f>
        <v>50000</v>
      </c>
      <c r="I20" s="42">
        <f t="shared" si="1"/>
        <v>50000</v>
      </c>
      <c r="J20" s="42">
        <f t="shared" si="1"/>
        <v>50000</v>
      </c>
      <c r="K20" s="42">
        <f t="shared" si="1"/>
        <v>50000</v>
      </c>
      <c r="L20" s="42">
        <f t="shared" si="1"/>
        <v>50000</v>
      </c>
      <c r="M20" s="42">
        <f t="shared" si="1"/>
        <v>50000</v>
      </c>
      <c r="N20" s="61" t="s">
        <v>46</v>
      </c>
    </row>
    <row r="21" spans="1:14" ht="12.75">
      <c r="A21" s="3"/>
      <c r="B21" s="24" t="s">
        <v>51</v>
      </c>
      <c r="E21" s="45">
        <f>2500*6</f>
        <v>15000</v>
      </c>
      <c r="F21" s="45">
        <f>3000*3</f>
        <v>9000</v>
      </c>
      <c r="G21" s="45">
        <f>2500*6</f>
        <v>15000</v>
      </c>
      <c r="H21" s="45">
        <f aca="true" t="shared" si="2" ref="H21:M21">2500*6</f>
        <v>15000</v>
      </c>
      <c r="I21" s="45">
        <f t="shared" si="2"/>
        <v>15000</v>
      </c>
      <c r="J21" s="45">
        <f t="shared" si="2"/>
        <v>15000</v>
      </c>
      <c r="K21" s="45">
        <f t="shared" si="2"/>
        <v>15000</v>
      </c>
      <c r="L21" s="45">
        <f t="shared" si="2"/>
        <v>15000</v>
      </c>
      <c r="M21" s="45">
        <f t="shared" si="2"/>
        <v>15000</v>
      </c>
      <c r="N21" s="61" t="s">
        <v>47</v>
      </c>
    </row>
    <row r="22" spans="1:14" ht="12.75">
      <c r="A22" s="3"/>
      <c r="B22" s="24" t="s">
        <v>52</v>
      </c>
      <c r="E22" s="45">
        <f>E21*0.273</f>
        <v>4095.0000000000005</v>
      </c>
      <c r="F22" s="45">
        <f aca="true" t="shared" si="3" ref="F22:M22">F21*0.273</f>
        <v>2457</v>
      </c>
      <c r="G22" s="45">
        <f t="shared" si="3"/>
        <v>4095.0000000000005</v>
      </c>
      <c r="H22" s="45">
        <f t="shared" si="3"/>
        <v>4095.0000000000005</v>
      </c>
      <c r="I22" s="45">
        <f t="shared" si="3"/>
        <v>4095.0000000000005</v>
      </c>
      <c r="J22" s="45">
        <f t="shared" si="3"/>
        <v>4095.0000000000005</v>
      </c>
      <c r="K22" s="45">
        <f t="shared" si="3"/>
        <v>4095.0000000000005</v>
      </c>
      <c r="L22" s="45">
        <f t="shared" si="3"/>
        <v>4095.0000000000005</v>
      </c>
      <c r="M22" s="45">
        <f t="shared" si="3"/>
        <v>4095.0000000000005</v>
      </c>
      <c r="N22" s="61"/>
    </row>
    <row r="23" spans="1:14" ht="12.75">
      <c r="A23" s="3"/>
      <c r="B23" s="24" t="s">
        <v>27</v>
      </c>
      <c r="E23" s="45"/>
      <c r="F23" s="36"/>
      <c r="G23" s="42">
        <v>20000</v>
      </c>
      <c r="H23" s="38"/>
      <c r="I23" s="42">
        <v>20000</v>
      </c>
      <c r="J23" s="14"/>
      <c r="K23" s="42">
        <v>20000</v>
      </c>
      <c r="L23" s="14"/>
      <c r="M23" s="42">
        <v>20000</v>
      </c>
      <c r="N23" s="61" t="s">
        <v>35</v>
      </c>
    </row>
    <row r="24" spans="2:14" ht="12.75">
      <c r="B24" t="s">
        <v>14</v>
      </c>
      <c r="E24" s="42">
        <v>1000</v>
      </c>
      <c r="F24" s="14"/>
      <c r="G24" s="42">
        <v>2000</v>
      </c>
      <c r="H24" s="14"/>
      <c r="I24" s="42">
        <v>2000</v>
      </c>
      <c r="J24" s="14"/>
      <c r="K24" s="42">
        <v>2000</v>
      </c>
      <c r="L24" s="14"/>
      <c r="M24" s="42">
        <v>2000</v>
      </c>
      <c r="N24" s="60"/>
    </row>
    <row r="25" spans="2:14" ht="12.75">
      <c r="B25" s="24" t="s">
        <v>39</v>
      </c>
      <c r="E25" s="42"/>
      <c r="F25" s="14"/>
      <c r="G25" s="42">
        <f>45*3*11</f>
        <v>1485</v>
      </c>
      <c r="H25" s="42">
        <f aca="true" t="shared" si="4" ref="H25:M25">45*3*11</f>
        <v>1485</v>
      </c>
      <c r="I25" s="42">
        <f t="shared" si="4"/>
        <v>1485</v>
      </c>
      <c r="J25" s="42">
        <f t="shared" si="4"/>
        <v>1485</v>
      </c>
      <c r="K25" s="42">
        <f t="shared" si="4"/>
        <v>1485</v>
      </c>
      <c r="L25" s="42">
        <f t="shared" si="4"/>
        <v>1485</v>
      </c>
      <c r="M25" s="42">
        <f t="shared" si="4"/>
        <v>1485</v>
      </c>
      <c r="N25" s="60" t="s">
        <v>48</v>
      </c>
    </row>
    <row r="26" spans="2:14" ht="12.75">
      <c r="B26" s="24" t="s">
        <v>40</v>
      </c>
      <c r="E26" s="42"/>
      <c r="F26" s="14"/>
      <c r="G26" s="42">
        <f>G25*0.273</f>
        <v>405.40500000000003</v>
      </c>
      <c r="H26" s="42">
        <f aca="true" t="shared" si="5" ref="H26:M26">H25*0.273</f>
        <v>405.40500000000003</v>
      </c>
      <c r="I26" s="42">
        <f t="shared" si="5"/>
        <v>405.40500000000003</v>
      </c>
      <c r="J26" s="42">
        <f t="shared" si="5"/>
        <v>405.40500000000003</v>
      </c>
      <c r="K26" s="42">
        <f t="shared" si="5"/>
        <v>405.40500000000003</v>
      </c>
      <c r="L26" s="42">
        <f t="shared" si="5"/>
        <v>405.40500000000003</v>
      </c>
      <c r="M26" s="42">
        <f t="shared" si="5"/>
        <v>405.40500000000003</v>
      </c>
      <c r="N26" s="60"/>
    </row>
    <row r="27" spans="2:14" ht="12.75">
      <c r="B27" t="s">
        <v>37</v>
      </c>
      <c r="E27" s="42"/>
      <c r="F27" s="14"/>
      <c r="G27" s="42">
        <f>(17*80)*12</f>
        <v>16320</v>
      </c>
      <c r="H27" s="42">
        <f aca="true" t="shared" si="6" ref="H27:M27">(17*80)*12</f>
        <v>16320</v>
      </c>
      <c r="I27" s="42">
        <f t="shared" si="6"/>
        <v>16320</v>
      </c>
      <c r="J27" s="42">
        <f t="shared" si="6"/>
        <v>16320</v>
      </c>
      <c r="K27" s="42">
        <f t="shared" si="6"/>
        <v>16320</v>
      </c>
      <c r="L27" s="42">
        <f t="shared" si="6"/>
        <v>16320</v>
      </c>
      <c r="M27" s="42">
        <f t="shared" si="6"/>
        <v>16320</v>
      </c>
      <c r="N27" s="60"/>
    </row>
    <row r="28" spans="2:14" ht="12.75">
      <c r="B28" t="s">
        <v>38</v>
      </c>
      <c r="E28" s="42"/>
      <c r="F28" s="14"/>
      <c r="G28" s="42">
        <f>G27*0.41</f>
        <v>6691.2</v>
      </c>
      <c r="H28" s="42">
        <f aca="true" t="shared" si="7" ref="H28:M28">H27*0.41</f>
        <v>6691.2</v>
      </c>
      <c r="I28" s="42">
        <f t="shared" si="7"/>
        <v>6691.2</v>
      </c>
      <c r="J28" s="42">
        <f t="shared" si="7"/>
        <v>6691.2</v>
      </c>
      <c r="K28" s="42">
        <f t="shared" si="7"/>
        <v>6691.2</v>
      </c>
      <c r="L28" s="42">
        <f t="shared" si="7"/>
        <v>6691.2</v>
      </c>
      <c r="M28" s="42">
        <f t="shared" si="7"/>
        <v>6691.2</v>
      </c>
      <c r="N28" s="60"/>
    </row>
    <row r="29" spans="2:14" ht="12.75">
      <c r="B29" t="s">
        <v>28</v>
      </c>
      <c r="E29" s="42">
        <v>5000</v>
      </c>
      <c r="F29" s="14"/>
      <c r="G29" s="42">
        <v>3000</v>
      </c>
      <c r="H29" s="14"/>
      <c r="I29" s="42">
        <v>3000</v>
      </c>
      <c r="J29" s="14"/>
      <c r="K29" s="42">
        <v>3000</v>
      </c>
      <c r="L29" s="14"/>
      <c r="M29" s="42">
        <v>3000</v>
      </c>
      <c r="N29" s="60"/>
    </row>
    <row r="30" spans="2:14" ht="12.75">
      <c r="B30" s="24" t="s">
        <v>20</v>
      </c>
      <c r="E30" s="42">
        <v>40000</v>
      </c>
      <c r="F30" s="14"/>
      <c r="G30" s="42">
        <v>15000</v>
      </c>
      <c r="H30" s="14"/>
      <c r="I30" s="42">
        <v>10000</v>
      </c>
      <c r="J30" s="14"/>
      <c r="K30" s="42">
        <v>15000</v>
      </c>
      <c r="L30" s="14"/>
      <c r="M30" s="42">
        <v>10000</v>
      </c>
      <c r="N30" s="60"/>
    </row>
    <row r="31" spans="2:14" ht="12.75">
      <c r="B31" s="7" t="s">
        <v>5</v>
      </c>
      <c r="E31" s="42">
        <v>1000</v>
      </c>
      <c r="F31" s="14"/>
      <c r="G31" s="42">
        <v>2000</v>
      </c>
      <c r="H31" s="14"/>
      <c r="I31" s="42">
        <v>2000</v>
      </c>
      <c r="J31" s="14"/>
      <c r="K31" s="42">
        <v>2000</v>
      </c>
      <c r="L31" s="14"/>
      <c r="M31" s="42">
        <v>2000</v>
      </c>
      <c r="N31" s="60"/>
    </row>
    <row r="32" spans="2:14" ht="12.75">
      <c r="B32" t="s">
        <v>15</v>
      </c>
      <c r="E32" s="42">
        <v>10000</v>
      </c>
      <c r="F32" s="32"/>
      <c r="G32" s="42">
        <v>5000</v>
      </c>
      <c r="H32" s="32"/>
      <c r="I32" s="42">
        <v>2500</v>
      </c>
      <c r="J32" s="32"/>
      <c r="K32" s="42">
        <v>2500</v>
      </c>
      <c r="L32" s="32"/>
      <c r="M32" s="42">
        <v>2500</v>
      </c>
      <c r="N32" s="60"/>
    </row>
    <row r="33" spans="2:14" ht="12.75">
      <c r="B33" t="s">
        <v>36</v>
      </c>
      <c r="E33" s="42"/>
      <c r="F33" s="32"/>
      <c r="G33" s="42">
        <v>15000</v>
      </c>
      <c r="H33" s="32"/>
      <c r="I33" s="42">
        <v>15000</v>
      </c>
      <c r="J33" s="32"/>
      <c r="K33" s="42">
        <v>15000</v>
      </c>
      <c r="L33" s="32"/>
      <c r="M33" s="42">
        <v>15000</v>
      </c>
      <c r="N33" s="60"/>
    </row>
    <row r="34" spans="2:14" ht="13.5" thickBot="1">
      <c r="B34" s="24" t="s">
        <v>49</v>
      </c>
      <c r="E34" s="42"/>
      <c r="F34" s="32"/>
      <c r="G34" s="42">
        <v>5000</v>
      </c>
      <c r="H34" s="32"/>
      <c r="I34" s="42">
        <v>5000</v>
      </c>
      <c r="J34" s="32"/>
      <c r="K34" s="42">
        <v>5000</v>
      </c>
      <c r="L34" s="32"/>
      <c r="M34" s="42">
        <v>5000</v>
      </c>
      <c r="N34" s="60" t="s">
        <v>53</v>
      </c>
    </row>
    <row r="35" spans="1:14" ht="13.5" thickBot="1">
      <c r="A35" s="54"/>
      <c r="B35" s="55" t="s">
        <v>11</v>
      </c>
      <c r="C35" s="56"/>
      <c r="D35" s="56"/>
      <c r="E35" s="57">
        <f>SUM(E18:E33)</f>
        <v>99914</v>
      </c>
      <c r="F35" s="58"/>
      <c r="G35" s="57">
        <f>SUM(G18:G34)</f>
        <v>168634.60499999998</v>
      </c>
      <c r="H35" s="58"/>
      <c r="I35" s="57">
        <f>SUM(I18:I34)</f>
        <v>161134.60499999998</v>
      </c>
      <c r="J35" s="58"/>
      <c r="K35" s="57">
        <f>SUM(K18:K34)</f>
        <v>166134.60499999998</v>
      </c>
      <c r="L35" s="58"/>
      <c r="M35" s="57">
        <f>SUM(M18:M34)</f>
        <v>161134.60499999998</v>
      </c>
      <c r="N35" s="60"/>
    </row>
    <row r="36" spans="2:14" ht="13.5" thickBot="1">
      <c r="B36" s="7"/>
      <c r="E36" s="42"/>
      <c r="F36" s="14"/>
      <c r="G36" s="42"/>
      <c r="H36" s="14"/>
      <c r="I36" s="42"/>
      <c r="J36" s="14"/>
      <c r="K36" s="42"/>
      <c r="L36" s="14"/>
      <c r="M36" s="42"/>
      <c r="N36" s="60"/>
    </row>
    <row r="37" spans="1:14" ht="13.5" thickBot="1">
      <c r="A37" s="51" t="s">
        <v>9</v>
      </c>
      <c r="B37" s="51"/>
      <c r="C37" s="51"/>
      <c r="D37" s="51"/>
      <c r="E37" s="52">
        <f>E15-E35</f>
        <v>107086</v>
      </c>
      <c r="F37" s="53"/>
      <c r="G37" s="52">
        <f>G15-G35</f>
        <v>245365.39500000002</v>
      </c>
      <c r="H37" s="53"/>
      <c r="I37" s="52">
        <f>I15-I35</f>
        <v>252865.39500000002</v>
      </c>
      <c r="J37" s="53"/>
      <c r="K37" s="52">
        <f>K15-K35</f>
        <v>247865.39500000002</v>
      </c>
      <c r="L37" s="53"/>
      <c r="M37" s="52">
        <f>M15-M35</f>
        <v>252865.39500000002</v>
      </c>
      <c r="N37" s="60"/>
    </row>
    <row r="38" spans="1:14" ht="12.75">
      <c r="A38" s="3"/>
      <c r="B38" s="10"/>
      <c r="C38" s="3"/>
      <c r="E38" s="42"/>
      <c r="F38" s="14"/>
      <c r="G38" s="42"/>
      <c r="H38" s="14"/>
      <c r="I38" s="42"/>
      <c r="J38" s="14"/>
      <c r="K38" s="42"/>
      <c r="L38" s="14"/>
      <c r="M38" s="42"/>
      <c r="N38" s="60"/>
    </row>
    <row r="39" spans="1:14" ht="12.75">
      <c r="A39" s="3" t="s">
        <v>6</v>
      </c>
      <c r="E39" s="41"/>
      <c r="F39" s="36"/>
      <c r="G39" s="41"/>
      <c r="H39" s="36"/>
      <c r="I39" s="41"/>
      <c r="J39" s="36"/>
      <c r="K39" s="41"/>
      <c r="L39" s="36"/>
      <c r="M39" s="41"/>
      <c r="N39" s="60"/>
    </row>
    <row r="40" spans="2:14" ht="12.75">
      <c r="B40" s="11" t="s">
        <v>30</v>
      </c>
      <c r="C40" s="11"/>
      <c r="D40" s="11"/>
      <c r="E40" s="42">
        <f>(0.11*E13)</f>
        <v>22770</v>
      </c>
      <c r="F40" s="42">
        <f aca="true" t="shared" si="8" ref="F40:M40">(0.11*F13)</f>
        <v>0</v>
      </c>
      <c r="G40" s="42">
        <f t="shared" si="8"/>
        <v>45540</v>
      </c>
      <c r="H40" s="42">
        <f t="shared" si="8"/>
        <v>0</v>
      </c>
      <c r="I40" s="42">
        <f t="shared" si="8"/>
        <v>45540</v>
      </c>
      <c r="J40" s="42">
        <f t="shared" si="8"/>
        <v>0</v>
      </c>
      <c r="K40" s="42">
        <f t="shared" si="8"/>
        <v>45540</v>
      </c>
      <c r="L40" s="42">
        <f t="shared" si="8"/>
        <v>0</v>
      </c>
      <c r="M40" s="42">
        <f t="shared" si="8"/>
        <v>45540</v>
      </c>
      <c r="N40" s="60"/>
    </row>
    <row r="41" spans="2:14" ht="12.75">
      <c r="B41" s="11" t="s">
        <v>31</v>
      </c>
      <c r="C41" s="11"/>
      <c r="D41" s="11"/>
      <c r="E41" s="42">
        <f>(0.06*E35)</f>
        <v>5994.84</v>
      </c>
      <c r="F41" s="42">
        <f aca="true" t="shared" si="9" ref="F41:M41">(0.06*F35)</f>
        <v>0</v>
      </c>
      <c r="G41" s="42">
        <f t="shared" si="9"/>
        <v>10118.076299999999</v>
      </c>
      <c r="H41" s="42">
        <f t="shared" si="9"/>
        <v>0</v>
      </c>
      <c r="I41" s="42">
        <f t="shared" si="9"/>
        <v>9668.076299999999</v>
      </c>
      <c r="J41" s="42">
        <f t="shared" si="9"/>
        <v>0</v>
      </c>
      <c r="K41" s="42">
        <f t="shared" si="9"/>
        <v>9968.076299999999</v>
      </c>
      <c r="L41" s="42">
        <f t="shared" si="9"/>
        <v>0</v>
      </c>
      <c r="M41" s="42">
        <f t="shared" si="9"/>
        <v>9668.076299999999</v>
      </c>
      <c r="N41" s="60"/>
    </row>
    <row r="42" spans="2:14" ht="12.75">
      <c r="B42" s="11" t="s">
        <v>17</v>
      </c>
      <c r="C42" s="11"/>
      <c r="D42" s="11"/>
      <c r="E42" s="46">
        <f>0.015*E13</f>
        <v>3105</v>
      </c>
      <c r="F42" s="17"/>
      <c r="G42" s="46">
        <f>0.015*G13</f>
        <v>6210</v>
      </c>
      <c r="H42" s="17"/>
      <c r="I42" s="46">
        <f>0.015*I13</f>
        <v>6210</v>
      </c>
      <c r="J42" s="17"/>
      <c r="K42" s="46">
        <f>0.015*K13</f>
        <v>6210</v>
      </c>
      <c r="L42" s="17"/>
      <c r="M42" s="46">
        <f>0.015*M13</f>
        <v>6210</v>
      </c>
      <c r="N42" s="60"/>
    </row>
    <row r="43" spans="2:14" ht="12.75">
      <c r="B43" s="78" t="s">
        <v>24</v>
      </c>
      <c r="C43" s="78"/>
      <c r="D43" s="78"/>
      <c r="E43" s="46">
        <f>E15*0.05</f>
        <v>10350</v>
      </c>
      <c r="F43" s="17"/>
      <c r="G43" s="46">
        <f>G15*0.05</f>
        <v>20700</v>
      </c>
      <c r="H43" s="17"/>
      <c r="I43" s="46">
        <f>I15*0.05</f>
        <v>20700</v>
      </c>
      <c r="J43" s="17"/>
      <c r="K43" s="46">
        <f>K15*0.05</f>
        <v>20700</v>
      </c>
      <c r="L43" s="17"/>
      <c r="M43" s="46">
        <f>M15*0.05</f>
        <v>20700</v>
      </c>
      <c r="N43" s="60"/>
    </row>
    <row r="44" spans="2:14" ht="13.5" thickBot="1">
      <c r="B44" s="78" t="s">
        <v>50</v>
      </c>
      <c r="C44" s="78"/>
      <c r="D44" s="78"/>
      <c r="E44" s="47">
        <f>0.3*E13</f>
        <v>62100</v>
      </c>
      <c r="F44" s="47">
        <f aca="true" t="shared" si="10" ref="F44:M44">0.3*F13</f>
        <v>0</v>
      </c>
      <c r="G44" s="47">
        <f t="shared" si="10"/>
        <v>124200</v>
      </c>
      <c r="H44" s="47">
        <f t="shared" si="10"/>
        <v>0</v>
      </c>
      <c r="I44" s="47">
        <f t="shared" si="10"/>
        <v>124200</v>
      </c>
      <c r="J44" s="47">
        <f t="shared" si="10"/>
        <v>0</v>
      </c>
      <c r="K44" s="47">
        <f t="shared" si="10"/>
        <v>124200</v>
      </c>
      <c r="L44" s="47">
        <f t="shared" si="10"/>
        <v>0</v>
      </c>
      <c r="M44" s="47">
        <f t="shared" si="10"/>
        <v>124200</v>
      </c>
      <c r="N44" s="62"/>
    </row>
    <row r="45" spans="2:14" ht="12.75">
      <c r="B45" s="11"/>
      <c r="C45" s="11"/>
      <c r="D45" s="11"/>
      <c r="E45" s="46">
        <f>SUM(E40:E44)</f>
        <v>104319.84</v>
      </c>
      <c r="F45" s="17"/>
      <c r="G45" s="46">
        <f>SUM(G40:G44)</f>
        <v>206768.07630000002</v>
      </c>
      <c r="H45" s="18"/>
      <c r="I45" s="42">
        <f>SUM(I40:I44)</f>
        <v>206318.07630000002</v>
      </c>
      <c r="J45" s="14"/>
      <c r="K45" s="42">
        <f>SUM(K40:K44)</f>
        <v>206618.07630000002</v>
      </c>
      <c r="L45" s="14"/>
      <c r="M45" s="42">
        <f>SUM(M40:M44)</f>
        <v>206318.07630000002</v>
      </c>
      <c r="N45" s="60"/>
    </row>
    <row r="46" spans="2:14" ht="13.5" thickBot="1">
      <c r="B46" s="11"/>
      <c r="C46" s="11"/>
      <c r="D46" s="11"/>
      <c r="E46" s="46"/>
      <c r="F46" s="17"/>
      <c r="G46" s="46"/>
      <c r="H46" s="18"/>
      <c r="I46" s="42">
        <f>E46+G46</f>
        <v>0</v>
      </c>
      <c r="J46" s="32"/>
      <c r="K46" s="42">
        <f>G46+I46</f>
        <v>0</v>
      </c>
      <c r="L46" s="32"/>
      <c r="M46" s="42">
        <f>I46+K46</f>
        <v>0</v>
      </c>
      <c r="N46" s="60"/>
    </row>
    <row r="47" spans="1:14" ht="15.75" customHeight="1" thickBot="1">
      <c r="A47" s="65" t="s">
        <v>7</v>
      </c>
      <c r="B47" s="66"/>
      <c r="C47" s="66"/>
      <c r="D47" s="66"/>
      <c r="E47" s="67">
        <f>E35+E45</f>
        <v>204233.84</v>
      </c>
      <c r="F47" s="68"/>
      <c r="G47" s="67">
        <f>G35+G45</f>
        <v>375402.6813</v>
      </c>
      <c r="H47" s="68"/>
      <c r="I47" s="69">
        <f>I35+I45</f>
        <v>367452.6813</v>
      </c>
      <c r="J47" s="70"/>
      <c r="K47" s="69">
        <f>K35+K45</f>
        <v>372752.6813</v>
      </c>
      <c r="L47" s="70"/>
      <c r="M47" s="69">
        <f>M35+M45</f>
        <v>367452.6813</v>
      </c>
      <c r="N47" s="60"/>
    </row>
    <row r="48" spans="2:14" ht="13.5" thickBot="1">
      <c r="B48" s="11"/>
      <c r="C48" s="11"/>
      <c r="D48" s="11"/>
      <c r="E48" s="46"/>
      <c r="F48" s="17"/>
      <c r="G48" s="46"/>
      <c r="H48" s="17"/>
      <c r="I48" s="46"/>
      <c r="J48" s="18"/>
      <c r="K48" s="46"/>
      <c r="L48" s="18"/>
      <c r="M48" s="46"/>
      <c r="N48" s="60"/>
    </row>
    <row r="49" spans="1:14" s="6" customFormat="1" ht="13.5" thickBot="1">
      <c r="A49" s="71" t="s">
        <v>12</v>
      </c>
      <c r="B49" s="71"/>
      <c r="C49" s="33"/>
      <c r="D49" s="33"/>
      <c r="E49" s="49">
        <f>E15-E47</f>
        <v>2766.1600000000035</v>
      </c>
      <c r="F49" s="50"/>
      <c r="G49" s="49">
        <f>G15-G47</f>
        <v>38597.3187</v>
      </c>
      <c r="H49" s="50"/>
      <c r="I49" s="49">
        <f>I15-I47</f>
        <v>46547.3187</v>
      </c>
      <c r="J49" s="50"/>
      <c r="K49" s="49">
        <f>K15-K47</f>
        <v>41247.3187</v>
      </c>
      <c r="L49" s="50"/>
      <c r="M49" s="49">
        <f>M15-M47</f>
        <v>46547.3187</v>
      </c>
      <c r="N49" s="64"/>
    </row>
    <row r="50" spans="1:19" s="6" customFormat="1" ht="12.75">
      <c r="A50" s="28"/>
      <c r="B50" s="28"/>
      <c r="E50" s="18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7"/>
    </row>
    <row r="51" spans="6:10" ht="13.5" thickBot="1">
      <c r="F51" s="29"/>
      <c r="G51" s="29"/>
      <c r="H51" s="30"/>
      <c r="I51" s="34"/>
      <c r="J51" s="34"/>
    </row>
    <row r="52" spans="1:18" ht="13.5" thickBot="1">
      <c r="A52" s="19"/>
      <c r="B52" s="24"/>
      <c r="D52" s="92" t="s">
        <v>29</v>
      </c>
      <c r="E52" s="90">
        <f>E49/E15</f>
        <v>0.01336309178743963</v>
      </c>
      <c r="F52" s="90"/>
      <c r="G52" s="90">
        <f>G49/G15</f>
        <v>0.09323023840579711</v>
      </c>
      <c r="H52" s="90"/>
      <c r="I52" s="90">
        <f>I49/I15</f>
        <v>0.11243313695652175</v>
      </c>
      <c r="J52" s="90"/>
      <c r="K52" s="90">
        <f>K49/K15</f>
        <v>0.09963120458937198</v>
      </c>
      <c r="L52" s="90"/>
      <c r="M52" s="91">
        <f>M49/M15</f>
        <v>0.11243313695652175</v>
      </c>
      <c r="N52" s="5"/>
      <c r="O52" s="5"/>
      <c r="P52" s="5"/>
      <c r="Q52" s="5"/>
      <c r="R52" s="5"/>
    </row>
    <row r="53" ht="17.25" customHeight="1">
      <c r="A53" s="3"/>
    </row>
    <row r="54" spans="7:18" ht="12.7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ht="12.75">
      <c r="D55" s="24"/>
    </row>
    <row r="56" spans="3:5" ht="12.75">
      <c r="C56" s="16"/>
      <c r="D56" s="35"/>
      <c r="E56" s="36"/>
    </row>
    <row r="57" spans="2:11" ht="16.5" customHeight="1">
      <c r="B57" s="16"/>
      <c r="C57" s="72"/>
      <c r="D57" s="72"/>
      <c r="E57" s="16"/>
      <c r="F57" s="16"/>
      <c r="G57" s="16"/>
      <c r="H57" s="16"/>
      <c r="I57" s="16"/>
      <c r="J57" s="16"/>
      <c r="K57" s="16"/>
    </row>
    <row r="58" spans="2:11" ht="12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2.75">
      <c r="B59" s="72"/>
      <c r="C59" s="74"/>
      <c r="D59" s="73"/>
      <c r="E59" s="72"/>
      <c r="F59" s="72"/>
      <c r="G59" s="72"/>
      <c r="H59" s="72"/>
      <c r="I59" s="72"/>
      <c r="J59" s="72"/>
      <c r="K59" s="16"/>
    </row>
    <row r="60" spans="2:11" ht="12.75">
      <c r="B60" s="35"/>
      <c r="C60" s="2"/>
      <c r="D60" s="2"/>
      <c r="E60" s="16"/>
      <c r="F60" s="16"/>
      <c r="G60" s="16"/>
      <c r="H60" s="16"/>
      <c r="I60" s="16"/>
      <c r="J60" s="16"/>
      <c r="K60" s="16"/>
    </row>
    <row r="61" spans="2:11" ht="12.75">
      <c r="B61" s="73"/>
      <c r="C61" s="2"/>
      <c r="D61" s="2"/>
      <c r="E61" s="74"/>
      <c r="F61" s="73"/>
      <c r="G61" s="74"/>
      <c r="H61" s="73"/>
      <c r="I61" s="73"/>
      <c r="J61" s="73"/>
      <c r="K61" s="16"/>
    </row>
    <row r="62" spans="2:11" ht="12.75">
      <c r="B62" s="2"/>
      <c r="C62" s="76"/>
      <c r="D62" s="75"/>
      <c r="E62" s="2"/>
      <c r="F62" s="2"/>
      <c r="G62" s="2"/>
      <c r="H62" s="2"/>
      <c r="I62" s="2"/>
      <c r="J62" s="2"/>
      <c r="K62" s="16"/>
    </row>
    <row r="63" spans="2:11" ht="12.75">
      <c r="B63" s="2"/>
      <c r="C63" s="32"/>
      <c r="D63" s="32"/>
      <c r="E63" s="2"/>
      <c r="F63" s="2"/>
      <c r="G63" s="2"/>
      <c r="H63" s="2"/>
      <c r="I63" s="2"/>
      <c r="J63" s="2"/>
      <c r="K63" s="16"/>
    </row>
    <row r="64" spans="2:11" ht="12.75">
      <c r="B64" s="75"/>
      <c r="C64" s="32"/>
      <c r="D64" s="32"/>
      <c r="E64" s="75"/>
      <c r="F64" s="77"/>
      <c r="G64" s="75"/>
      <c r="H64" s="77"/>
      <c r="I64" s="75"/>
      <c r="J64" s="77"/>
      <c r="K64" s="16"/>
    </row>
    <row r="65" spans="2:11" ht="12.75">
      <c r="B65" s="32"/>
      <c r="C65" s="32"/>
      <c r="D65" s="32"/>
      <c r="E65" s="32"/>
      <c r="F65" s="32"/>
      <c r="G65" s="32"/>
      <c r="H65" s="32"/>
      <c r="I65" s="32"/>
      <c r="J65" s="32"/>
      <c r="K65" s="16"/>
    </row>
    <row r="66" spans="2:11" ht="12.75">
      <c r="B66" s="32"/>
      <c r="C66" s="32"/>
      <c r="D66" s="32"/>
      <c r="E66" s="32"/>
      <c r="F66" s="32"/>
      <c r="G66" s="32"/>
      <c r="H66" s="32"/>
      <c r="I66" s="32"/>
      <c r="J66" s="32"/>
      <c r="K66" s="16"/>
    </row>
    <row r="67" spans="2:11" ht="12.75">
      <c r="B67" s="32"/>
      <c r="C67" s="32"/>
      <c r="D67" s="32"/>
      <c r="E67" s="32"/>
      <c r="F67" s="32"/>
      <c r="G67" s="32"/>
      <c r="H67" s="32"/>
      <c r="I67" s="32"/>
      <c r="J67" s="32"/>
      <c r="K67" s="16"/>
    </row>
    <row r="68" spans="2:11" ht="12.75">
      <c r="B68" s="32"/>
      <c r="C68" s="32"/>
      <c r="D68" s="32"/>
      <c r="E68" s="32"/>
      <c r="F68" s="32"/>
      <c r="G68" s="32"/>
      <c r="H68" s="32"/>
      <c r="I68" s="32"/>
      <c r="J68" s="32"/>
      <c r="K68" s="16"/>
    </row>
    <row r="69" spans="2:11" ht="12.75">
      <c r="B69" s="32"/>
      <c r="C69" s="16"/>
      <c r="D69" s="35"/>
      <c r="E69" s="32"/>
      <c r="F69" s="32"/>
      <c r="G69" s="32"/>
      <c r="H69" s="32"/>
      <c r="I69" s="32"/>
      <c r="J69" s="32"/>
      <c r="K69" s="16"/>
    </row>
    <row r="70" spans="2:11" ht="12.75">
      <c r="B70" s="32"/>
      <c r="C70" s="16"/>
      <c r="D70" s="35"/>
      <c r="E70" s="32"/>
      <c r="F70" s="32"/>
      <c r="G70" s="32"/>
      <c r="H70" s="32"/>
      <c r="I70" s="32"/>
      <c r="J70" s="32"/>
      <c r="K70" s="16"/>
    </row>
    <row r="71" spans="2:11" ht="12.75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2:11" ht="12.75">
      <c r="B72" s="16"/>
      <c r="D72" s="24"/>
      <c r="E72" s="16"/>
      <c r="F72" s="16"/>
      <c r="G72" s="16"/>
      <c r="H72" s="16"/>
      <c r="I72" s="16"/>
      <c r="J72" s="16"/>
      <c r="K72" s="16"/>
    </row>
    <row r="73" spans="2:11" ht="12.75">
      <c r="B73" s="16"/>
      <c r="D73" s="24"/>
      <c r="E73" s="16"/>
      <c r="F73" s="16"/>
      <c r="G73" s="16"/>
      <c r="H73" s="16"/>
      <c r="I73" s="16"/>
      <c r="J73" s="16"/>
      <c r="K73" s="16"/>
    </row>
    <row r="74" ht="12.75">
      <c r="D74" s="24"/>
    </row>
    <row r="75" ht="12.75">
      <c r="D75" s="24"/>
    </row>
  </sheetData>
  <sheetProtection/>
  <mergeCells count="5">
    <mergeCell ref="E2:K2"/>
    <mergeCell ref="A1:D1"/>
    <mergeCell ref="A2:D2"/>
    <mergeCell ref="A4:D4"/>
    <mergeCell ref="A5:D5"/>
  </mergeCells>
  <printOptions/>
  <pageMargins left="0.75" right="0.5" top="0.72" bottom="1" header="0.5" footer="0.5"/>
  <pageSetup horizontalDpi="600" verticalDpi="600" orientation="landscape" paperSize="17" scale="91" r:id="rId3"/>
  <rowBreaks count="1" manualBreakCount="1">
    <brk id="52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3.8515625" style="0" bestFit="1" customWidth="1"/>
  </cols>
  <sheetData>
    <row r="1" spans="1:2" ht="15.75">
      <c r="A1" s="103" t="s">
        <v>3</v>
      </c>
      <c r="B1" s="103"/>
    </row>
    <row r="2" ht="12.75">
      <c r="B2" s="4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C&amp;T</dc:creator>
  <cp:keywords/>
  <dc:description/>
  <cp:lastModifiedBy>sbeavers</cp:lastModifiedBy>
  <cp:lastPrinted>2012-01-09T17:55:26Z</cp:lastPrinted>
  <dcterms:created xsi:type="dcterms:W3CDTF">2002-04-11T23:37:23Z</dcterms:created>
  <dcterms:modified xsi:type="dcterms:W3CDTF">2013-03-12T18:54:04Z</dcterms:modified>
  <cp:category/>
  <cp:version/>
  <cp:contentType/>
  <cp:contentStatus/>
</cp:coreProperties>
</file>