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0" windowWidth="28800" windowHeight="12480" activeTab="0"/>
  </bookViews>
  <sheets>
    <sheet name="PCA - AY1415 and AY1516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<sst xmlns="http://schemas.openxmlformats.org/spreadsheetml/2006/main" count="49" uniqueCount="41">
  <si>
    <t>Tuition</t>
  </si>
  <si>
    <t>Revenue</t>
  </si>
  <si>
    <t>Total Revenue</t>
  </si>
  <si>
    <t xml:space="preserve">Target Number Participants </t>
  </si>
  <si>
    <t>Indirect Expenses</t>
  </si>
  <si>
    <t>Total All Expenses</t>
  </si>
  <si>
    <t>Direct Expenses</t>
  </si>
  <si>
    <t>Operating Income/Margin</t>
  </si>
  <si>
    <t>Other</t>
  </si>
  <si>
    <t xml:space="preserve">         Total Direct Expenses</t>
  </si>
  <si>
    <t>Net Profit/Loss</t>
  </si>
  <si>
    <t>Comments</t>
  </si>
  <si>
    <t xml:space="preserve">Promotion, Advertising &amp; Print </t>
  </si>
  <si>
    <t>Instructors</t>
  </si>
  <si>
    <t>Instructors Benefits</t>
  </si>
  <si>
    <t>Notes</t>
  </si>
  <si>
    <t>Fall 2015</t>
  </si>
  <si>
    <t>Fall 2014</t>
  </si>
  <si>
    <t>Spring 2015</t>
  </si>
  <si>
    <t>Summer 2015</t>
  </si>
  <si>
    <t>Spring 2016</t>
  </si>
  <si>
    <t>No. SCU's Taught per semester</t>
  </si>
  <si>
    <t>**Pending approval from Executive Council</t>
  </si>
  <si>
    <t>Sub Total Reimbursements</t>
  </si>
  <si>
    <t>AY 14/15</t>
  </si>
  <si>
    <t>AY 15/16</t>
  </si>
  <si>
    <t>Professional Certificate in Accounting</t>
  </si>
  <si>
    <t>Faculty Coordinator</t>
  </si>
  <si>
    <t>1 unit/semester</t>
  </si>
  <si>
    <t>Library</t>
  </si>
  <si>
    <t>CSU/CSUSM 14% of Gross Revenue</t>
  </si>
  <si>
    <t>FAS 6% of Direct Expense</t>
  </si>
  <si>
    <t xml:space="preserve">CoBA 5% of Gross Revenue </t>
  </si>
  <si>
    <t>IITS @ ~1.5% of Gross Revenue</t>
  </si>
  <si>
    <t>EL Overhead @ 30% of Gross Revenue</t>
  </si>
  <si>
    <t>15% of Net to CoBA**</t>
  </si>
  <si>
    <t>80% of Net to EL**</t>
  </si>
  <si>
    <t>5% of Net to Academic Affairs**</t>
  </si>
  <si>
    <t>Program Financial Analysis &amp; Pro Forma Draft</t>
  </si>
  <si>
    <t>$2500/unit</t>
  </si>
  <si>
    <t>% Net Margin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</si>
</sst>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"/>
    <numFmt numFmtId="166" formatCode="0.0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(&quot;$&quot;* #,##0.000_);_(&quot;$&quot;* \(#,##0.000\);_(&quot;$&quot;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.E+00"/>
    <numFmt numFmtId="177" formatCode="_(* #,##0.0_);_(* \(#,##0.0\);_(* &quot;-&quot;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&quot;$&quot;* #,##0.000_);_(&quot;$&quot;* \(#,##0.000\);_(&quot;$&quot;* &quot;-&quot;???_);_(@_)"/>
    <numFmt numFmtId="186" formatCode="_([$$-409]* #,##0.00_);_([$$-409]* \(#,##0.00\);_([$$-409]* &quot;-&quot;??_);_(@_)"/>
    <numFmt numFmtId="187" formatCode="[$-409]dddd\,\ mmmm\ dd\,\ yyyy"/>
    <numFmt numFmtId="188" formatCode="[$-409]h:mm:ss\ AM/PM"/>
    <numFmt numFmtId="189" formatCode="&quot;$&quot;#,##0.00"/>
    <numFmt numFmtId="190" formatCode="_-[$$-2409]* #,##0_-;\-[$$-2409]* #,##0_-;_-[$$-2409]* &quot;-&quot;_-;_-@_-"/>
    <numFmt numFmtId="191" formatCode="_-[$$-2409]* #,##0.000_-;\-[$$-2409]* #,##0.000_-;_-[$$-2409]* &quot;-&quot;???_-;_-@_-"/>
    <numFmt numFmtId="192" formatCode="_-[$$-2409]* #,##0.00_-;\-[$$-2409]* #,##0.00_-;_-[$$-2409]* &quot;-&quot;??_-;_-@_-"/>
    <numFmt numFmtId="193" formatCode="_ * #,##0.0_)[$$-2409]_ ;_ * \(#,##0.0\)[$$-2409]_ ;_ * &quot;-&quot;?_)[$$-2409]_ ;_ @_ "/>
    <numFmt numFmtId="194" formatCode="0.0%"/>
    <numFmt numFmtId="195" formatCode="0.000%"/>
    <numFmt numFmtId="196" formatCode="0.0000%"/>
    <numFmt numFmtId="197" formatCode="_-[$$-2409]* #,##0.0_-;\-[$$-2409]* #,##0.0_-;_-[$$-2409]* &quot;-&quot;?_-;_-@_-"/>
    <numFmt numFmtId="198" formatCode="_ * #,##0.00_)[$$-2409]_ ;_ * \(#,##0.00\)[$$-2409]_ ;_ * &quot;-&quot;??_)[$$-2409]_ ;_ @_ "/>
    <numFmt numFmtId="199" formatCode="_ * #,##0.000_)[$$-2409]_ ;_ * \(#,##0.000\)[$$-2409]_ ;_ * &quot;-&quot;???_)[$$-2409]_ ;_ @_ 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14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175" fontId="0" fillId="0" borderId="0" xfId="44" applyNumberFormat="1" applyFont="1" applyFill="1" applyAlignment="1">
      <alignment/>
    </xf>
    <xf numFmtId="175" fontId="0" fillId="0" borderId="0" xfId="44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179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0" xfId="0" applyFont="1" applyFill="1" applyAlignment="1">
      <alignment/>
    </xf>
    <xf numFmtId="9" fontId="0" fillId="0" borderId="0" xfId="59" applyFont="1" applyAlignment="1">
      <alignment horizontal="center"/>
    </xf>
    <xf numFmtId="44" fontId="7" fillId="33" borderId="15" xfId="44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190" fontId="2" fillId="0" borderId="0" xfId="44" applyNumberFormat="1" applyFont="1" applyBorder="1" applyAlignment="1">
      <alignment horizontal="left"/>
    </xf>
    <xf numFmtId="190" fontId="2" fillId="0" borderId="0" xfId="44" applyNumberFormat="1" applyFont="1" applyBorder="1" applyAlignment="1">
      <alignment horizontal="center"/>
    </xf>
    <xf numFmtId="190" fontId="2" fillId="0" borderId="0" xfId="44" applyNumberFormat="1" applyFont="1" applyAlignment="1">
      <alignment horizontal="center"/>
    </xf>
    <xf numFmtId="190" fontId="2" fillId="0" borderId="0" xfId="44" applyNumberFormat="1" applyFont="1" applyFill="1" applyAlignment="1">
      <alignment horizontal="center"/>
    </xf>
    <xf numFmtId="190" fontId="0" fillId="0" borderId="16" xfId="44" applyNumberFormat="1" applyFont="1" applyBorder="1" applyAlignment="1">
      <alignment/>
    </xf>
    <xf numFmtId="190" fontId="0" fillId="0" borderId="0" xfId="44" applyNumberFormat="1" applyFont="1" applyAlignment="1">
      <alignment/>
    </xf>
    <xf numFmtId="190" fontId="0" fillId="0" borderId="21" xfId="44" applyNumberFormat="1" applyFont="1" applyBorder="1" applyAlignment="1">
      <alignment/>
    </xf>
    <xf numFmtId="190" fontId="0" fillId="0" borderId="0" xfId="44" applyNumberFormat="1" applyFont="1" applyBorder="1" applyAlignment="1">
      <alignment horizontal="left" indent="5"/>
    </xf>
    <xf numFmtId="190" fontId="0" fillId="0" borderId="0" xfId="44" applyNumberFormat="1" applyFont="1" applyBorder="1" applyAlignment="1">
      <alignment/>
    </xf>
    <xf numFmtId="190" fontId="0" fillId="0" borderId="16" xfId="44" applyNumberFormat="1" applyFont="1" applyBorder="1" applyAlignment="1">
      <alignment/>
    </xf>
    <xf numFmtId="190" fontId="0" fillId="0" borderId="0" xfId="44" applyNumberFormat="1" applyFont="1" applyBorder="1" applyAlignment="1">
      <alignment/>
    </xf>
    <xf numFmtId="190" fontId="0" fillId="0" borderId="15" xfId="44" applyNumberFormat="1" applyFont="1" applyBorder="1" applyAlignment="1">
      <alignment/>
    </xf>
    <xf numFmtId="190" fontId="0" fillId="0" borderId="22" xfId="44" applyNumberFormat="1" applyFont="1" applyBorder="1" applyAlignment="1">
      <alignment/>
    </xf>
    <xf numFmtId="190" fontId="0" fillId="0" borderId="16" xfId="44" applyNumberFormat="1" applyFont="1" applyFill="1" applyBorder="1" applyAlignment="1">
      <alignment/>
    </xf>
    <xf numFmtId="190" fontId="0" fillId="0" borderId="0" xfId="44" applyNumberFormat="1" applyFont="1" applyFill="1" applyBorder="1" applyAlignment="1">
      <alignment/>
    </xf>
    <xf numFmtId="190" fontId="0" fillId="0" borderId="23" xfId="44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14" borderId="18" xfId="0" applyFill="1" applyBorder="1" applyAlignment="1">
      <alignment/>
    </xf>
    <xf numFmtId="0" fontId="2" fillId="14" borderId="19" xfId="0" applyFont="1" applyFill="1" applyBorder="1" applyAlignment="1">
      <alignment horizontal="left"/>
    </xf>
    <xf numFmtId="0" fontId="0" fillId="14" borderId="19" xfId="0" applyFill="1" applyBorder="1" applyAlignment="1">
      <alignment/>
    </xf>
    <xf numFmtId="0" fontId="0" fillId="14" borderId="24" xfId="0" applyFill="1" applyBorder="1" applyAlignment="1">
      <alignment/>
    </xf>
    <xf numFmtId="0" fontId="2" fillId="13" borderId="18" xfId="0" applyFont="1" applyFill="1" applyBorder="1" applyAlignment="1">
      <alignment/>
    </xf>
    <xf numFmtId="0" fontId="2" fillId="13" borderId="19" xfId="0" applyFont="1" applyFill="1" applyBorder="1" applyAlignment="1">
      <alignment/>
    </xf>
    <xf numFmtId="0" fontId="0" fillId="13" borderId="19" xfId="0" applyFill="1" applyBorder="1" applyAlignment="1">
      <alignment/>
    </xf>
    <xf numFmtId="0" fontId="2" fillId="11" borderId="18" xfId="0" applyFont="1" applyFill="1" applyBorder="1" applyAlignment="1">
      <alignment/>
    </xf>
    <xf numFmtId="0" fontId="0" fillId="11" borderId="19" xfId="0" applyFill="1" applyBorder="1" applyAlignment="1">
      <alignment/>
    </xf>
    <xf numFmtId="190" fontId="2" fillId="14" borderId="25" xfId="44" applyNumberFormat="1" applyFont="1" applyFill="1" applyBorder="1" applyAlignment="1">
      <alignment/>
    </xf>
    <xf numFmtId="190" fontId="2" fillId="13" borderId="25" xfId="44" applyNumberFormat="1" applyFont="1" applyFill="1" applyBorder="1" applyAlignment="1">
      <alignment/>
    </xf>
    <xf numFmtId="190" fontId="2" fillId="11" borderId="25" xfId="44" applyNumberFormat="1" applyFont="1" applyFill="1" applyBorder="1" applyAlignment="1">
      <alignment/>
    </xf>
    <xf numFmtId="190" fontId="2" fillId="34" borderId="25" xfId="44" applyNumberFormat="1" applyFont="1" applyFill="1" applyBorder="1" applyAlignment="1">
      <alignment/>
    </xf>
    <xf numFmtId="190" fontId="2" fillId="35" borderId="25" xfId="44" applyNumberFormat="1" applyFont="1" applyFill="1" applyBorder="1" applyAlignment="1">
      <alignment/>
    </xf>
    <xf numFmtId="10" fontId="6" fillId="0" borderId="16" xfId="0" applyNumberFormat="1" applyFont="1" applyBorder="1" applyAlignment="1">
      <alignment horizontal="left"/>
    </xf>
    <xf numFmtId="190" fontId="2" fillId="0" borderId="22" xfId="44" applyNumberFormat="1" applyFont="1" applyBorder="1" applyAlignment="1">
      <alignment horizontal="right"/>
    </xf>
    <xf numFmtId="0" fontId="2" fillId="0" borderId="11" xfId="44" applyNumberFormat="1" applyFont="1" applyBorder="1" applyAlignment="1">
      <alignment horizontal="right"/>
    </xf>
    <xf numFmtId="9" fontId="6" fillId="0" borderId="16" xfId="0" applyNumberFormat="1" applyFont="1" applyBorder="1" applyAlignment="1">
      <alignment horizontal="left"/>
    </xf>
    <xf numFmtId="0" fontId="2" fillId="0" borderId="0" xfId="44" applyNumberFormat="1" applyFont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89" fontId="9" fillId="0" borderId="0" xfId="0" applyNumberFormat="1" applyFont="1" applyFill="1" applyBorder="1" applyAlignment="1">
      <alignment/>
    </xf>
    <xf numFmtId="189" fontId="9" fillId="0" borderId="0" xfId="0" applyNumberFormat="1" applyFont="1" applyFill="1" applyAlignment="1">
      <alignment/>
    </xf>
    <xf numFmtId="190" fontId="2" fillId="9" borderId="23" xfId="44" applyNumberFormat="1" applyFont="1" applyFill="1" applyBorder="1" applyAlignment="1">
      <alignment/>
    </xf>
    <xf numFmtId="0" fontId="0" fillId="9" borderId="18" xfId="0" applyFill="1" applyBorder="1" applyAlignment="1">
      <alignment/>
    </xf>
    <xf numFmtId="0" fontId="0" fillId="9" borderId="19" xfId="0" applyFont="1" applyFill="1" applyBorder="1" applyAlignment="1">
      <alignment/>
    </xf>
    <xf numFmtId="0" fontId="0" fillId="9" borderId="24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90" fontId="0" fillId="0" borderId="20" xfId="44" applyNumberFormat="1" applyFont="1" applyBorder="1" applyAlignment="1">
      <alignment/>
    </xf>
    <xf numFmtId="190" fontId="0" fillId="0" borderId="14" xfId="44" applyNumberFormat="1" applyFont="1" applyBorder="1" applyAlignment="1">
      <alignment/>
    </xf>
    <xf numFmtId="190" fontId="0" fillId="0" borderId="14" xfId="44" applyNumberFormat="1" applyFont="1" applyBorder="1" applyAlignment="1">
      <alignment/>
    </xf>
    <xf numFmtId="190" fontId="2" fillId="0" borderId="0" xfId="44" applyNumberFormat="1" applyFont="1" applyFill="1" applyBorder="1" applyAlignment="1">
      <alignment horizontal="center"/>
    </xf>
    <xf numFmtId="9" fontId="0" fillId="0" borderId="0" xfId="59" applyNumberFormat="1" applyFont="1" applyAlignment="1">
      <alignment horizontal="center"/>
    </xf>
    <xf numFmtId="190" fontId="0" fillId="36" borderId="16" xfId="44" applyNumberFormat="1" applyFont="1" applyFill="1" applyBorder="1" applyAlignment="1">
      <alignment/>
    </xf>
    <xf numFmtId="190" fontId="0" fillId="36" borderId="26" xfId="44" applyNumberFormat="1" applyFont="1" applyFill="1" applyBorder="1" applyAlignment="1">
      <alignment/>
    </xf>
    <xf numFmtId="190" fontId="0" fillId="36" borderId="23" xfId="44" applyNumberFormat="1" applyFont="1" applyFill="1" applyBorder="1" applyAlignment="1">
      <alignment/>
    </xf>
    <xf numFmtId="190" fontId="2" fillId="0" borderId="22" xfId="44" applyNumberFormat="1" applyFont="1" applyFill="1" applyBorder="1" applyAlignment="1">
      <alignment horizontal="right"/>
    </xf>
    <xf numFmtId="0" fontId="2" fillId="0" borderId="0" xfId="44" applyNumberFormat="1" applyFont="1" applyFill="1" applyBorder="1" applyAlignment="1">
      <alignment horizontal="right"/>
    </xf>
    <xf numFmtId="0" fontId="2" fillId="0" borderId="11" xfId="44" applyNumberFormat="1" applyFont="1" applyFill="1" applyBorder="1" applyAlignment="1">
      <alignment horizontal="right"/>
    </xf>
    <xf numFmtId="190" fontId="0" fillId="0" borderId="16" xfId="44" applyNumberFormat="1" applyFont="1" applyFill="1" applyBorder="1" applyAlignment="1">
      <alignment/>
    </xf>
    <xf numFmtId="190" fontId="0" fillId="0" borderId="0" xfId="44" applyNumberFormat="1" applyFont="1" applyFill="1" applyBorder="1" applyAlignment="1">
      <alignment/>
    </xf>
    <xf numFmtId="190" fontId="2" fillId="0" borderId="16" xfId="44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90" fontId="0" fillId="36" borderId="20" xfId="44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190" fontId="0" fillId="36" borderId="16" xfId="44" applyNumberFormat="1" applyFont="1" applyFill="1" applyBorder="1" applyAlignment="1">
      <alignment/>
    </xf>
    <xf numFmtId="190" fontId="0" fillId="0" borderId="16" xfId="0" applyNumberFormat="1" applyBorder="1" applyAlignment="1">
      <alignment/>
    </xf>
    <xf numFmtId="0" fontId="0" fillId="0" borderId="22" xfId="0" applyFont="1" applyFill="1" applyBorder="1" applyAlignment="1">
      <alignment/>
    </xf>
    <xf numFmtId="190" fontId="0" fillId="36" borderId="15" xfId="44" applyNumberFormat="1" applyFont="1" applyFill="1" applyBorder="1" applyAlignment="1">
      <alignment/>
    </xf>
    <xf numFmtId="190" fontId="2" fillId="9" borderId="23" xfId="44" applyNumberFormat="1" applyFont="1" applyFill="1" applyBorder="1" applyAlignment="1">
      <alignment/>
    </xf>
    <xf numFmtId="190" fontId="2" fillId="14" borderId="25" xfId="44" applyNumberFormat="1" applyFont="1" applyFill="1" applyBorder="1" applyAlignment="1">
      <alignment/>
    </xf>
    <xf numFmtId="190" fontId="2" fillId="13" borderId="25" xfId="44" applyNumberFormat="1" applyFont="1" applyFill="1" applyBorder="1" applyAlignment="1">
      <alignment/>
    </xf>
    <xf numFmtId="190" fontId="2" fillId="11" borderId="25" xfId="44" applyNumberFormat="1" applyFont="1" applyFill="1" applyBorder="1" applyAlignment="1">
      <alignment/>
    </xf>
    <xf numFmtId="190" fontId="0" fillId="37" borderId="16" xfId="44" applyNumberFormat="1" applyFont="1" applyFill="1" applyBorder="1" applyAlignment="1">
      <alignment/>
    </xf>
    <xf numFmtId="190" fontId="2" fillId="37" borderId="19" xfId="44" applyNumberFormat="1" applyFont="1" applyFill="1" applyBorder="1" applyAlignment="1">
      <alignment/>
    </xf>
    <xf numFmtId="190" fontId="0" fillId="37" borderId="0" xfId="44" applyNumberFormat="1" applyFont="1" applyFill="1" applyBorder="1" applyAlignment="1">
      <alignment/>
    </xf>
    <xf numFmtId="190" fontId="0" fillId="37" borderId="0" xfId="44" applyNumberFormat="1" applyFont="1" applyFill="1" applyBorder="1" applyAlignment="1">
      <alignment/>
    </xf>
    <xf numFmtId="190" fontId="2" fillId="37" borderId="16" xfId="44" applyNumberFormat="1" applyFont="1" applyFill="1" applyBorder="1" applyAlignment="1">
      <alignment/>
    </xf>
    <xf numFmtId="190" fontId="0" fillId="37" borderId="16" xfId="44" applyNumberFormat="1" applyFont="1" applyFill="1" applyBorder="1" applyAlignment="1">
      <alignment/>
    </xf>
    <xf numFmtId="190" fontId="0" fillId="37" borderId="14" xfId="44" applyNumberFormat="1" applyFont="1" applyFill="1" applyBorder="1" applyAlignment="1">
      <alignment/>
    </xf>
    <xf numFmtId="190" fontId="0" fillId="37" borderId="0" xfId="44" applyNumberFormat="1" applyFont="1" applyFill="1" applyAlignment="1">
      <alignment/>
    </xf>
    <xf numFmtId="190" fontId="0" fillId="37" borderId="11" xfId="44" applyNumberFormat="1" applyFont="1" applyFill="1" applyBorder="1" applyAlignment="1">
      <alignment/>
    </xf>
    <xf numFmtId="190" fontId="2" fillId="37" borderId="0" xfId="44" applyNumberFormat="1" applyFont="1" applyFill="1" applyBorder="1" applyAlignment="1">
      <alignment/>
    </xf>
    <xf numFmtId="175" fontId="0" fillId="37" borderId="0" xfId="44" applyNumberFormat="1" applyFont="1" applyFill="1" applyBorder="1" applyAlignment="1">
      <alignment/>
    </xf>
    <xf numFmtId="0" fontId="0" fillId="37" borderId="0" xfId="0" applyFill="1" applyAlignment="1">
      <alignment/>
    </xf>
    <xf numFmtId="190" fontId="2" fillId="37" borderId="22" xfId="44" applyNumberFormat="1" applyFont="1" applyFill="1" applyBorder="1" applyAlignment="1">
      <alignment horizontal="right"/>
    </xf>
    <xf numFmtId="0" fontId="2" fillId="37" borderId="0" xfId="44" applyNumberFormat="1" applyFont="1" applyFill="1" applyBorder="1" applyAlignment="1">
      <alignment horizontal="right"/>
    </xf>
    <xf numFmtId="0" fontId="2" fillId="37" borderId="11" xfId="44" applyNumberFormat="1" applyFont="1" applyFill="1" applyBorder="1" applyAlignment="1">
      <alignment horizontal="right"/>
    </xf>
    <xf numFmtId="190" fontId="2" fillId="37" borderId="0" xfId="44" applyNumberFormat="1" applyFont="1" applyFill="1" applyBorder="1" applyAlignment="1">
      <alignment horizontal="center"/>
    </xf>
    <xf numFmtId="190" fontId="2" fillId="37" borderId="16" xfId="44" applyNumberFormat="1" applyFont="1" applyFill="1" applyBorder="1" applyAlignment="1">
      <alignment horizontal="center"/>
    </xf>
    <xf numFmtId="190" fontId="2" fillId="37" borderId="23" xfId="44" applyNumberFormat="1" applyFont="1" applyFill="1" applyBorder="1" applyAlignment="1">
      <alignment/>
    </xf>
    <xf numFmtId="9" fontId="0" fillId="37" borderId="0" xfId="59" applyFont="1" applyFill="1" applyAlignment="1">
      <alignment horizontal="center"/>
    </xf>
    <xf numFmtId="179" fontId="0" fillId="37" borderId="0" xfId="0" applyNumberFormat="1" applyFill="1" applyAlignment="1">
      <alignment/>
    </xf>
    <xf numFmtId="44" fontId="0" fillId="37" borderId="0" xfId="0" applyNumberFormat="1" applyFill="1" applyAlignment="1">
      <alignment/>
    </xf>
    <xf numFmtId="190" fontId="0" fillId="37" borderId="16" xfId="0" applyNumberFormat="1" applyFill="1" applyBorder="1" applyAlignment="1">
      <alignment/>
    </xf>
    <xf numFmtId="190" fontId="0" fillId="37" borderId="20" xfId="44" applyNumberFormat="1" applyFont="1" applyFill="1" applyBorder="1" applyAlignment="1">
      <alignment/>
    </xf>
    <xf numFmtId="190" fontId="0" fillId="37" borderId="20" xfId="44" applyNumberFormat="1" applyFont="1" applyFill="1" applyBorder="1" applyAlignment="1">
      <alignment/>
    </xf>
    <xf numFmtId="190" fontId="2" fillId="37" borderId="20" xfId="44" applyNumberFormat="1" applyFont="1" applyFill="1" applyBorder="1" applyAlignment="1">
      <alignment/>
    </xf>
    <xf numFmtId="190" fontId="0" fillId="0" borderId="11" xfId="44" applyNumberFormat="1" applyFont="1" applyBorder="1" applyAlignment="1">
      <alignment/>
    </xf>
    <xf numFmtId="190" fontId="0" fillId="0" borderId="19" xfId="44" applyNumberFormat="1" applyFont="1" applyFill="1" applyBorder="1" applyAlignment="1">
      <alignment/>
    </xf>
    <xf numFmtId="190" fontId="0" fillId="0" borderId="19" xfId="44" applyNumberFormat="1" applyFont="1" applyFill="1" applyBorder="1" applyAlignment="1">
      <alignment/>
    </xf>
    <xf numFmtId="190" fontId="0" fillId="37" borderId="14" xfId="44" applyNumberFormat="1" applyFont="1" applyFill="1" applyBorder="1" applyAlignment="1">
      <alignment/>
    </xf>
    <xf numFmtId="190" fontId="0" fillId="0" borderId="19" xfId="44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7" xfId="0" applyFont="1" applyBorder="1" applyAlignment="1">
      <alignment/>
    </xf>
    <xf numFmtId="190" fontId="2" fillId="33" borderId="25" xfId="44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190" fontId="0" fillId="36" borderId="16" xfId="44" applyNumberFormat="1" applyFont="1" applyFill="1" applyBorder="1" applyAlignment="1">
      <alignment/>
    </xf>
    <xf numFmtId="190" fontId="0" fillId="36" borderId="23" xfId="44" applyNumberFormat="1" applyFont="1" applyFill="1" applyBorder="1" applyAlignment="1">
      <alignment/>
    </xf>
    <xf numFmtId="190" fontId="0" fillId="36" borderId="16" xfId="44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="150" zoomScaleNormal="150" workbookViewId="0" topLeftCell="D1">
      <selection activeCell="U22" sqref="U22"/>
    </sheetView>
  </sheetViews>
  <sheetFormatPr defaultColWidth="8.8515625" defaultRowHeight="12.75"/>
  <cols>
    <col min="1" max="1" width="4.7109375" style="0" customWidth="1"/>
    <col min="2" max="2" width="6.140625" style="0" customWidth="1"/>
    <col min="3" max="3" width="8.8515625" style="0" customWidth="1"/>
    <col min="4" max="4" width="15.8515625" style="0" customWidth="1"/>
    <col min="5" max="5" width="10.28125" style="0" customWidth="1"/>
    <col min="6" max="6" width="2.140625" style="0" customWidth="1"/>
    <col min="7" max="7" width="10.8515625" style="0" customWidth="1"/>
    <col min="8" max="8" width="2.421875" style="0" customWidth="1"/>
    <col min="9" max="9" width="10.00390625" style="0" customWidth="1"/>
    <col min="10" max="10" width="2.140625" style="0" customWidth="1"/>
    <col min="11" max="11" width="13.28125" style="0" customWidth="1"/>
    <col min="12" max="12" width="2.421875" style="117" customWidth="1"/>
    <col min="13" max="13" width="10.421875" style="0" customWidth="1"/>
    <col min="14" max="14" width="2.8515625" style="117" customWidth="1"/>
    <col min="15" max="15" width="11.421875" style="0" customWidth="1"/>
    <col min="16" max="16" width="2.00390625" style="117" customWidth="1"/>
    <col min="17" max="17" width="10.8515625" style="0" bestFit="1" customWidth="1"/>
    <col min="18" max="18" width="11.7109375" style="0" bestFit="1" customWidth="1"/>
  </cols>
  <sheetData>
    <row r="1" spans="1:18" ht="16.5">
      <c r="A1" s="145" t="s">
        <v>38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 ht="15" customHeight="1">
      <c r="A2" s="150" t="s">
        <v>26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spans="1:18" ht="15">
      <c r="A3" s="94"/>
      <c r="B3" s="94"/>
      <c r="C3" s="94"/>
      <c r="D3" s="94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5:18" ht="12.75" thickBot="1">
      <c r="E4" s="3" t="s">
        <v>17</v>
      </c>
      <c r="F4" s="2"/>
      <c r="G4" s="3" t="s">
        <v>18</v>
      </c>
      <c r="H4" s="3"/>
      <c r="I4" s="20" t="s">
        <v>24</v>
      </c>
      <c r="J4" s="3"/>
      <c r="K4" s="3" t="s">
        <v>19</v>
      </c>
      <c r="L4" s="141"/>
      <c r="M4" s="3" t="s">
        <v>16</v>
      </c>
      <c r="N4" s="141"/>
      <c r="O4" s="3" t="s">
        <v>20</v>
      </c>
      <c r="P4" s="141"/>
      <c r="Q4" s="3" t="s">
        <v>25</v>
      </c>
      <c r="R4" s="11" t="s">
        <v>15</v>
      </c>
    </row>
    <row r="5" spans="1:18" ht="12">
      <c r="A5" s="146" t="s">
        <v>0</v>
      </c>
      <c r="B5" s="147"/>
      <c r="C5" s="147"/>
      <c r="D5" s="147"/>
      <c r="E5" s="65">
        <v>500</v>
      </c>
      <c r="F5" s="65"/>
      <c r="G5" s="65">
        <v>500</v>
      </c>
      <c r="H5" s="65"/>
      <c r="I5" s="88">
        <v>500</v>
      </c>
      <c r="J5" s="65"/>
      <c r="K5" s="65">
        <v>500</v>
      </c>
      <c r="L5" s="118"/>
      <c r="M5" s="65">
        <v>500</v>
      </c>
      <c r="N5" s="118"/>
      <c r="O5" s="65">
        <v>500</v>
      </c>
      <c r="P5" s="118"/>
      <c r="Q5" s="65">
        <v>500</v>
      </c>
      <c r="R5" s="18"/>
    </row>
    <row r="6" spans="1:18" ht="12">
      <c r="A6" s="148" t="s">
        <v>3</v>
      </c>
      <c r="B6" s="149"/>
      <c r="C6" s="149"/>
      <c r="D6" s="149"/>
      <c r="E6" s="68">
        <v>0</v>
      </c>
      <c r="F6" s="68"/>
      <c r="G6" s="68">
        <v>15</v>
      </c>
      <c r="H6" s="68"/>
      <c r="I6" s="89">
        <v>15</v>
      </c>
      <c r="J6" s="68"/>
      <c r="K6" s="68">
        <v>20</v>
      </c>
      <c r="L6" s="119"/>
      <c r="M6" s="68">
        <v>20</v>
      </c>
      <c r="N6" s="119"/>
      <c r="O6" s="68">
        <v>20</v>
      </c>
      <c r="P6" s="119"/>
      <c r="Q6" s="68">
        <v>60</v>
      </c>
      <c r="R6" s="19"/>
    </row>
    <row r="7" spans="1:18" ht="12.75" thickBot="1">
      <c r="A7" s="7" t="s">
        <v>21</v>
      </c>
      <c r="B7" s="8"/>
      <c r="C7" s="8"/>
      <c r="D7" s="8"/>
      <c r="E7" s="66">
        <v>0</v>
      </c>
      <c r="F7" s="66"/>
      <c r="G7" s="66">
        <v>9</v>
      </c>
      <c r="H7" s="66"/>
      <c r="I7" s="90">
        <v>9</v>
      </c>
      <c r="J7" s="66"/>
      <c r="K7" s="66">
        <v>3</v>
      </c>
      <c r="L7" s="120"/>
      <c r="M7" s="66">
        <v>9</v>
      </c>
      <c r="N7" s="120"/>
      <c r="O7" s="66">
        <v>9</v>
      </c>
      <c r="P7" s="120"/>
      <c r="Q7" s="66">
        <v>21</v>
      </c>
      <c r="R7" s="15"/>
    </row>
    <row r="8" spans="1:18" ht="12.75" thickBot="1">
      <c r="A8" s="1"/>
      <c r="B8" s="1"/>
      <c r="C8" s="1"/>
      <c r="D8" s="1"/>
      <c r="E8" s="33"/>
      <c r="F8" s="33"/>
      <c r="G8" s="34"/>
      <c r="H8" s="34"/>
      <c r="I8" s="83"/>
      <c r="J8" s="34"/>
      <c r="K8" s="34"/>
      <c r="L8" s="121"/>
      <c r="M8" s="34"/>
      <c r="N8" s="121"/>
      <c r="O8" s="34"/>
      <c r="P8" s="121"/>
      <c r="Q8" s="34"/>
      <c r="R8" s="14"/>
    </row>
    <row r="9" spans="5:18" ht="12.75" thickBot="1">
      <c r="E9" s="140" t="s">
        <v>17</v>
      </c>
      <c r="F9" s="35"/>
      <c r="G9" s="140" t="s">
        <v>18</v>
      </c>
      <c r="H9" s="93"/>
      <c r="I9" s="140" t="s">
        <v>24</v>
      </c>
      <c r="J9" s="36"/>
      <c r="K9" s="140" t="s">
        <v>19</v>
      </c>
      <c r="L9" s="122"/>
      <c r="M9" s="140" t="s">
        <v>16</v>
      </c>
      <c r="N9" s="122"/>
      <c r="O9" s="140" t="s">
        <v>20</v>
      </c>
      <c r="P9" s="122"/>
      <c r="Q9" s="140" t="s">
        <v>25</v>
      </c>
      <c r="R9" s="22" t="s">
        <v>11</v>
      </c>
    </row>
    <row r="10" spans="1:18" ht="12">
      <c r="A10" s="3" t="s">
        <v>1</v>
      </c>
      <c r="B10" s="3"/>
      <c r="E10" s="37"/>
      <c r="F10" s="38"/>
      <c r="G10" s="37"/>
      <c r="H10" s="37"/>
      <c r="I10" s="85"/>
      <c r="J10" s="38"/>
      <c r="K10" s="37"/>
      <c r="L10" s="106"/>
      <c r="M10" s="37"/>
      <c r="N10" s="106"/>
      <c r="O10" s="37"/>
      <c r="P10" s="108"/>
      <c r="Q10" s="85"/>
      <c r="R10" s="23"/>
    </row>
    <row r="11" spans="2:18" ht="12">
      <c r="B11" t="s">
        <v>0</v>
      </c>
      <c r="E11" s="37">
        <f>E5*E6*E7</f>
        <v>0</v>
      </c>
      <c r="F11" s="41">
        <f>F5*F6*F7</f>
        <v>0</v>
      </c>
      <c r="G11" s="37">
        <f>G5*G6*G7</f>
        <v>67500</v>
      </c>
      <c r="H11" s="37"/>
      <c r="I11" s="98">
        <f>I5*I6*I7</f>
        <v>67500</v>
      </c>
      <c r="J11" s="81"/>
      <c r="K11" s="37">
        <f>K5*K6*K7</f>
        <v>30000</v>
      </c>
      <c r="L11" s="106"/>
      <c r="M11" s="37">
        <f>M5*M6*M7</f>
        <v>90000</v>
      </c>
      <c r="N11" s="106"/>
      <c r="O11" s="37">
        <f>O5*O6*O7</f>
        <v>90000</v>
      </c>
      <c r="P11" s="108"/>
      <c r="Q11" s="144">
        <v>210000</v>
      </c>
      <c r="R11" s="23"/>
    </row>
    <row r="12" spans="2:18" ht="12">
      <c r="B12" t="s">
        <v>8</v>
      </c>
      <c r="E12" s="39">
        <v>0</v>
      </c>
      <c r="F12" s="40"/>
      <c r="G12" s="39">
        <v>0</v>
      </c>
      <c r="H12" s="37"/>
      <c r="I12" s="85">
        <f>E12+G12</f>
        <v>0</v>
      </c>
      <c r="J12" s="41"/>
      <c r="K12" s="39">
        <f>E12+G12</f>
        <v>0</v>
      </c>
      <c r="L12" s="106"/>
      <c r="M12" s="39">
        <f>G12+K12</f>
        <v>0</v>
      </c>
      <c r="N12" s="106"/>
      <c r="O12" s="39">
        <f>K12+M12</f>
        <v>0</v>
      </c>
      <c r="P12" s="108"/>
      <c r="Q12" s="85">
        <f>M12+O12</f>
        <v>0</v>
      </c>
      <c r="R12" s="23"/>
    </row>
    <row r="13" spans="1:18" ht="12">
      <c r="A13" s="3"/>
      <c r="C13" s="3" t="s">
        <v>2</v>
      </c>
      <c r="D13" s="3"/>
      <c r="E13" s="42">
        <f>E11+E12</f>
        <v>0</v>
      </c>
      <c r="F13" s="43"/>
      <c r="G13" s="42">
        <f>G11+G12</f>
        <v>67500</v>
      </c>
      <c r="H13" s="42"/>
      <c r="I13" s="86">
        <f>SUM(I11:I12)</f>
        <v>67500</v>
      </c>
      <c r="J13" s="82"/>
      <c r="K13" s="42">
        <f>K11+K12</f>
        <v>30000</v>
      </c>
      <c r="L13" s="111"/>
      <c r="M13" s="42">
        <f>M11+M12</f>
        <v>90000</v>
      </c>
      <c r="N13" s="111"/>
      <c r="O13" s="42">
        <f>O11+O12</f>
        <v>90000</v>
      </c>
      <c r="P13" s="109"/>
      <c r="Q13" s="86">
        <f>SUM(Q11:Q12)</f>
        <v>210000</v>
      </c>
      <c r="R13" s="23"/>
    </row>
    <row r="14" spans="5:18" ht="12">
      <c r="E14" s="37"/>
      <c r="F14" s="38"/>
      <c r="G14" s="37"/>
      <c r="H14" s="37"/>
      <c r="I14" s="85"/>
      <c r="J14" s="38"/>
      <c r="K14" s="37"/>
      <c r="L14" s="106"/>
      <c r="M14" s="37"/>
      <c r="N14" s="106"/>
      <c r="O14" s="37"/>
      <c r="P14" s="108"/>
      <c r="Q14" s="85"/>
      <c r="R14" s="23"/>
    </row>
    <row r="15" spans="1:18" ht="12">
      <c r="A15" s="3" t="s">
        <v>6</v>
      </c>
      <c r="E15" s="37"/>
      <c r="F15" s="38"/>
      <c r="G15" s="37"/>
      <c r="H15" s="37"/>
      <c r="I15" s="85"/>
      <c r="J15" s="38"/>
      <c r="K15" s="37"/>
      <c r="L15" s="106"/>
      <c r="M15" s="37"/>
      <c r="N15" s="106"/>
      <c r="O15" s="37"/>
      <c r="P15" s="108"/>
      <c r="Q15" s="96"/>
      <c r="R15" s="97"/>
    </row>
    <row r="16" spans="1:18" ht="12">
      <c r="A16" s="3"/>
      <c r="B16" s="17" t="s">
        <v>13</v>
      </c>
      <c r="E16" s="37">
        <f>2201*E7</f>
        <v>0</v>
      </c>
      <c r="F16" s="38"/>
      <c r="G16" s="37">
        <f>2500*G7</f>
        <v>22500</v>
      </c>
      <c r="H16" s="37"/>
      <c r="I16" s="142">
        <f>2500*I7</f>
        <v>22500</v>
      </c>
      <c r="J16" s="81"/>
      <c r="K16" s="37">
        <f>2500*K7</f>
        <v>7500</v>
      </c>
      <c r="L16" s="106"/>
      <c r="M16" s="37">
        <f>2500*M7</f>
        <v>22500</v>
      </c>
      <c r="N16" s="106"/>
      <c r="O16" s="37">
        <f>2500*O7</f>
        <v>22500</v>
      </c>
      <c r="P16" s="108"/>
      <c r="Q16" s="142">
        <f>2500*Q7</f>
        <v>52500</v>
      </c>
      <c r="R16" s="23" t="s">
        <v>39</v>
      </c>
    </row>
    <row r="17" spans="1:18" ht="12">
      <c r="A17" s="3"/>
      <c r="B17" s="17" t="s">
        <v>14</v>
      </c>
      <c r="E17" s="37">
        <f>E16*0.273</f>
        <v>0</v>
      </c>
      <c r="F17" s="80">
        <f>F16*0.273</f>
        <v>0</v>
      </c>
      <c r="G17" s="37">
        <f>G16*0.06</f>
        <v>1350</v>
      </c>
      <c r="H17" s="37"/>
      <c r="I17" s="144">
        <f>I16*0.06</f>
        <v>1350</v>
      </c>
      <c r="J17" s="81"/>
      <c r="K17" s="37">
        <f>K16*0.06</f>
        <v>450</v>
      </c>
      <c r="L17" s="106"/>
      <c r="M17" s="37">
        <f>M16*0.06</f>
        <v>1350</v>
      </c>
      <c r="N17" s="106"/>
      <c r="O17" s="37">
        <f>O16*0.06</f>
        <v>1350</v>
      </c>
      <c r="P17" s="108"/>
      <c r="Q17" s="144">
        <f>Q16*0.06</f>
        <v>3150</v>
      </c>
      <c r="R17" s="64">
        <v>0.06</v>
      </c>
    </row>
    <row r="18" spans="2:18" ht="12">
      <c r="B18" s="70" t="s">
        <v>27</v>
      </c>
      <c r="E18" s="37">
        <v>0</v>
      </c>
      <c r="F18" s="43"/>
      <c r="G18" s="42">
        <v>3700</v>
      </c>
      <c r="H18" s="42"/>
      <c r="I18" s="85">
        <f aca="true" t="shared" si="0" ref="I18:I23">E18+G18</f>
        <v>3700</v>
      </c>
      <c r="J18" s="112"/>
      <c r="K18" s="42">
        <v>3700</v>
      </c>
      <c r="L18" s="111"/>
      <c r="M18" s="42">
        <v>3700</v>
      </c>
      <c r="N18" s="111"/>
      <c r="O18" s="42">
        <v>3700</v>
      </c>
      <c r="P18" s="109"/>
      <c r="Q18" s="85">
        <f>K18+M18+O18</f>
        <v>11100</v>
      </c>
      <c r="R18" s="67" t="s">
        <v>28</v>
      </c>
    </row>
    <row r="19" spans="2:18" ht="12">
      <c r="B19" s="70" t="s">
        <v>29</v>
      </c>
      <c r="E19" s="37">
        <v>0</v>
      </c>
      <c r="F19" s="43"/>
      <c r="G19" s="42">
        <v>0</v>
      </c>
      <c r="H19" s="111"/>
      <c r="I19" s="85">
        <f t="shared" si="0"/>
        <v>0</v>
      </c>
      <c r="J19" s="111"/>
      <c r="K19" s="42">
        <v>0</v>
      </c>
      <c r="L19" s="111"/>
      <c r="M19" s="42">
        <v>2500</v>
      </c>
      <c r="N19" s="111"/>
      <c r="O19" s="42">
        <v>2500</v>
      </c>
      <c r="Q19" s="85">
        <f>K19+M19+O19</f>
        <v>5000</v>
      </c>
      <c r="R19" s="67"/>
    </row>
    <row r="20" spans="2:18" ht="12.75" thickBot="1">
      <c r="B20" t="s">
        <v>12</v>
      </c>
      <c r="E20" s="37">
        <v>0</v>
      </c>
      <c r="F20" s="106">
        <v>2500</v>
      </c>
      <c r="G20" s="99">
        <v>2500</v>
      </c>
      <c r="H20" s="106"/>
      <c r="I20" s="85">
        <f t="shared" si="0"/>
        <v>2500</v>
      </c>
      <c r="J20" s="113"/>
      <c r="K20" s="99">
        <v>2000</v>
      </c>
      <c r="L20" s="106"/>
      <c r="M20" s="99">
        <v>2000</v>
      </c>
      <c r="N20" s="127"/>
      <c r="O20" s="99">
        <v>2000</v>
      </c>
      <c r="P20" s="108"/>
      <c r="Q20" s="85">
        <f>K20+M20+O20</f>
        <v>6000</v>
      </c>
      <c r="R20" s="23"/>
    </row>
    <row r="21" spans="1:18" ht="12.75" thickBot="1">
      <c r="A21" s="50"/>
      <c r="B21" s="51" t="s">
        <v>9</v>
      </c>
      <c r="C21" s="52"/>
      <c r="D21" s="53"/>
      <c r="E21" s="59">
        <f>SUM(E16:E20)</f>
        <v>0</v>
      </c>
      <c r="F21" s="110"/>
      <c r="G21" s="59">
        <f>SUM(G16:G20)</f>
        <v>30050</v>
      </c>
      <c r="H21" s="110"/>
      <c r="I21" s="103">
        <f t="shared" si="0"/>
        <v>30050</v>
      </c>
      <c r="J21" s="110"/>
      <c r="K21" s="59">
        <f>SUM(K16:K20)</f>
        <v>13650</v>
      </c>
      <c r="L21" s="110"/>
      <c r="M21" s="59">
        <f>SUM(M16:M20)</f>
        <v>32050</v>
      </c>
      <c r="N21" s="110"/>
      <c r="O21" s="59">
        <f>SUM(O16:O20)</f>
        <v>32050</v>
      </c>
      <c r="P21" s="115"/>
      <c r="Q21" s="103">
        <f>K21+M21+O21</f>
        <v>77750</v>
      </c>
      <c r="R21" s="139"/>
    </row>
    <row r="22" spans="2:18" ht="12.75" thickBot="1">
      <c r="B22" s="6"/>
      <c r="E22" s="135"/>
      <c r="F22" s="134"/>
      <c r="G22" s="135"/>
      <c r="H22" s="106"/>
      <c r="I22" s="135"/>
      <c r="J22" s="106"/>
      <c r="K22" s="135"/>
      <c r="L22" s="106"/>
      <c r="M22" s="135"/>
      <c r="N22" s="106"/>
      <c r="O22" s="135"/>
      <c r="P22" s="108"/>
      <c r="Q22" s="135"/>
      <c r="R22" s="136"/>
    </row>
    <row r="23" spans="1:18" ht="12.75" thickBot="1">
      <c r="A23" s="54" t="s">
        <v>7</v>
      </c>
      <c r="B23" s="55"/>
      <c r="C23" s="56"/>
      <c r="D23" s="56"/>
      <c r="E23" s="60">
        <f>E13-E21</f>
        <v>0</v>
      </c>
      <c r="F23" s="110"/>
      <c r="G23" s="60">
        <f>G13-G21</f>
        <v>37450</v>
      </c>
      <c r="H23" s="110"/>
      <c r="I23" s="104">
        <f t="shared" si="0"/>
        <v>37450</v>
      </c>
      <c r="J23" s="115"/>
      <c r="K23" s="60">
        <f>K13-K21</f>
        <v>16350</v>
      </c>
      <c r="L23" s="110"/>
      <c r="M23" s="60">
        <f>M13-M21</f>
        <v>57950</v>
      </c>
      <c r="N23" s="110"/>
      <c r="O23" s="60">
        <f>O13-O21</f>
        <v>57950</v>
      </c>
      <c r="P23" s="115"/>
      <c r="Q23" s="104">
        <f>K23+M23+O23</f>
        <v>132250</v>
      </c>
      <c r="R23" s="137"/>
    </row>
    <row r="24" spans="1:18" ht="12">
      <c r="A24" s="3"/>
      <c r="B24" s="9"/>
      <c r="C24" s="3"/>
      <c r="E24" s="41"/>
      <c r="F24" s="108"/>
      <c r="G24" s="45"/>
      <c r="H24" s="108"/>
      <c r="I24" s="92"/>
      <c r="J24" s="108"/>
      <c r="K24" s="41"/>
      <c r="L24" s="108"/>
      <c r="M24" s="41"/>
      <c r="N24" s="108"/>
      <c r="O24" s="41"/>
      <c r="P24" s="108"/>
      <c r="Q24" s="92"/>
      <c r="R24" s="136"/>
    </row>
    <row r="25" spans="1:18" ht="12.75" thickBot="1">
      <c r="A25" s="2" t="s">
        <v>4</v>
      </c>
      <c r="B25" s="11"/>
      <c r="C25" s="11"/>
      <c r="D25" s="11"/>
      <c r="E25" s="41"/>
      <c r="F25" s="108"/>
      <c r="G25" s="131"/>
      <c r="H25" s="108"/>
      <c r="I25" s="92"/>
      <c r="J25" s="108"/>
      <c r="K25" s="41"/>
      <c r="L25" s="108"/>
      <c r="M25" s="41"/>
      <c r="N25" s="108"/>
      <c r="O25" s="41"/>
      <c r="P25" s="108"/>
      <c r="Q25" s="92"/>
      <c r="R25" s="136"/>
    </row>
    <row r="26" spans="1:18" ht="12">
      <c r="A26" s="24"/>
      <c r="B26" s="100" t="s">
        <v>30</v>
      </c>
      <c r="C26" s="49"/>
      <c r="D26" s="49"/>
      <c r="E26" s="44">
        <f>(0.14*E11)</f>
        <v>0</v>
      </c>
      <c r="F26" s="106">
        <f>(0.11*F11)</f>
        <v>0</v>
      </c>
      <c r="G26" s="44">
        <f>(0.14*G11)</f>
        <v>9450</v>
      </c>
      <c r="H26" s="106"/>
      <c r="I26" s="101">
        <f>(0.14*I11)</f>
        <v>9450</v>
      </c>
      <c r="J26" s="108"/>
      <c r="K26" s="44">
        <f>(0.14*K11)</f>
        <v>4200</v>
      </c>
      <c r="L26" s="106"/>
      <c r="M26" s="44">
        <f>(0.14*M11)</f>
        <v>12600.000000000002</v>
      </c>
      <c r="N26" s="106"/>
      <c r="O26" s="44">
        <f>(0.14*O11)</f>
        <v>12600.000000000002</v>
      </c>
      <c r="P26" s="128"/>
      <c r="Q26" s="101">
        <f>(0.14*Q11)</f>
        <v>29400.000000000004</v>
      </c>
      <c r="R26" s="136"/>
    </row>
    <row r="27" spans="1:18" ht="12">
      <c r="A27" s="31"/>
      <c r="B27" s="71" t="s">
        <v>31</v>
      </c>
      <c r="C27" s="25"/>
      <c r="D27" s="25"/>
      <c r="E27" s="37">
        <f>(0.06*E21)</f>
        <v>0</v>
      </c>
      <c r="F27" s="108">
        <f>(0.06*F21)</f>
        <v>0</v>
      </c>
      <c r="G27" s="37">
        <f>(0.06*G21)</f>
        <v>1803</v>
      </c>
      <c r="H27" s="106"/>
      <c r="I27" s="85">
        <f aca="true" t="shared" si="1" ref="I27:I35">E27+G27</f>
        <v>1803</v>
      </c>
      <c r="J27" s="108"/>
      <c r="K27" s="37">
        <f>(0.06*K21)</f>
        <v>819</v>
      </c>
      <c r="L27" s="106"/>
      <c r="M27" s="37">
        <f>(0.06*M21)</f>
        <v>1923</v>
      </c>
      <c r="N27" s="106"/>
      <c r="O27" s="37">
        <f>(0.06*O21)</f>
        <v>1923</v>
      </c>
      <c r="P27" s="128"/>
      <c r="Q27" s="85">
        <f>K27+M27+O27</f>
        <v>4665</v>
      </c>
      <c r="R27" s="136"/>
    </row>
    <row r="28" spans="1:18" ht="12">
      <c r="A28" s="31"/>
      <c r="B28" s="71" t="s">
        <v>33</v>
      </c>
      <c r="C28" s="25"/>
      <c r="D28" s="25"/>
      <c r="E28" s="46">
        <f>0.015*E11</f>
        <v>0</v>
      </c>
      <c r="F28" s="109">
        <f>0.015*F11</f>
        <v>0</v>
      </c>
      <c r="G28" s="46">
        <f>0.015*G11</f>
        <v>1012.5</v>
      </c>
      <c r="H28" s="111"/>
      <c r="I28" s="85">
        <f t="shared" si="1"/>
        <v>1012.5</v>
      </c>
      <c r="J28" s="109"/>
      <c r="K28" s="46">
        <f>0.015*K11</f>
        <v>450</v>
      </c>
      <c r="L28" s="111"/>
      <c r="M28" s="46">
        <f>0.015*M11</f>
        <v>1350</v>
      </c>
      <c r="N28" s="111"/>
      <c r="O28" s="46">
        <f>0.015*O11</f>
        <v>1350</v>
      </c>
      <c r="P28" s="129"/>
      <c r="Q28" s="85">
        <f>K28+M28+O28</f>
        <v>3150</v>
      </c>
      <c r="R28" s="136"/>
    </row>
    <row r="29" spans="1:18" ht="12">
      <c r="A29" s="69"/>
      <c r="B29" s="71" t="s">
        <v>32</v>
      </c>
      <c r="C29" s="25"/>
      <c r="D29" s="25"/>
      <c r="E29" s="46">
        <f>0.05*E13</f>
        <v>0</v>
      </c>
      <c r="F29" s="109">
        <f>F13*0.05</f>
        <v>0</v>
      </c>
      <c r="G29" s="46">
        <f>0.05*G13</f>
        <v>3375</v>
      </c>
      <c r="H29" s="111"/>
      <c r="I29" s="85">
        <f t="shared" si="1"/>
        <v>3375</v>
      </c>
      <c r="J29" s="109"/>
      <c r="K29" s="46">
        <f>0.05*K13</f>
        <v>1500</v>
      </c>
      <c r="L29" s="111"/>
      <c r="M29" s="46">
        <f>0.05*M13</f>
        <v>4500</v>
      </c>
      <c r="N29" s="111"/>
      <c r="O29" s="46">
        <f>0.05*O13</f>
        <v>4500</v>
      </c>
      <c r="P29" s="129"/>
      <c r="Q29" s="85">
        <f>K29+M29+O29</f>
        <v>10500</v>
      </c>
      <c r="R29" s="136"/>
    </row>
    <row r="30" spans="1:18" ht="12.75" thickBot="1">
      <c r="A30" s="32"/>
      <c r="B30" s="72" t="s">
        <v>34</v>
      </c>
      <c r="C30" s="26"/>
      <c r="D30" s="26"/>
      <c r="E30" s="48">
        <f>0.3*E11</f>
        <v>0</v>
      </c>
      <c r="F30" s="109"/>
      <c r="G30" s="48">
        <f>0.3*G11</f>
        <v>20250</v>
      </c>
      <c r="H30" s="111"/>
      <c r="I30" s="87">
        <f t="shared" si="1"/>
        <v>20250</v>
      </c>
      <c r="J30" s="114"/>
      <c r="K30" s="48">
        <f>0.3*K11</f>
        <v>9000</v>
      </c>
      <c r="L30" s="111"/>
      <c r="M30" s="48">
        <f>0.3*M11</f>
        <v>27000</v>
      </c>
      <c r="N30" s="111"/>
      <c r="O30" s="48">
        <f>0.3*O11</f>
        <v>27000</v>
      </c>
      <c r="P30" s="129"/>
      <c r="Q30" s="143">
        <f>0.25*Q11</f>
        <v>52500</v>
      </c>
      <c r="R30" s="136"/>
    </row>
    <row r="31" spans="1:18" ht="12.75" thickBot="1">
      <c r="A31" s="76" t="s">
        <v>23</v>
      </c>
      <c r="B31" s="77"/>
      <c r="C31" s="77"/>
      <c r="D31" s="78"/>
      <c r="E31" s="75">
        <f>SUM(E26:E30)</f>
        <v>0</v>
      </c>
      <c r="F31" s="110"/>
      <c r="G31" s="75">
        <f>SUM(G26:G30)</f>
        <v>35890.5</v>
      </c>
      <c r="H31" s="110"/>
      <c r="I31" s="102">
        <f t="shared" si="1"/>
        <v>35890.5</v>
      </c>
      <c r="J31" s="115"/>
      <c r="K31" s="75">
        <f>SUM(K26:K30)</f>
        <v>15969</v>
      </c>
      <c r="L31" s="110"/>
      <c r="M31" s="75">
        <f>SUM(M26:M30)</f>
        <v>47373</v>
      </c>
      <c r="N31" s="110"/>
      <c r="O31" s="75">
        <f>SUM(O26:O30)</f>
        <v>47373</v>
      </c>
      <c r="P31" s="130"/>
      <c r="Q31" s="102">
        <f>K31+M31+O31</f>
        <v>110715</v>
      </c>
      <c r="R31" s="136"/>
    </row>
    <row r="32" spans="2:18" ht="12.75" thickBot="1">
      <c r="B32" s="10"/>
      <c r="C32" s="25"/>
      <c r="D32" s="25"/>
      <c r="E32" s="47"/>
      <c r="F32" s="109"/>
      <c r="G32" s="132"/>
      <c r="H32" s="109"/>
      <c r="I32" s="133"/>
      <c r="J32" s="109"/>
      <c r="K32" s="41"/>
      <c r="L32" s="108"/>
      <c r="M32" s="41"/>
      <c r="N32" s="108"/>
      <c r="O32" s="41"/>
      <c r="P32" s="108"/>
      <c r="Q32" s="92"/>
      <c r="R32" s="136"/>
    </row>
    <row r="33" spans="1:18" ht="15.75" customHeight="1" thickBot="1">
      <c r="A33" s="57" t="s">
        <v>5</v>
      </c>
      <c r="B33" s="58"/>
      <c r="C33" s="58"/>
      <c r="D33" s="58"/>
      <c r="E33" s="61">
        <f>E21+E31</f>
        <v>0</v>
      </c>
      <c r="F33" s="110"/>
      <c r="G33" s="61">
        <f>G21+G31</f>
        <v>65940.5</v>
      </c>
      <c r="H33" s="110"/>
      <c r="I33" s="105">
        <f t="shared" si="1"/>
        <v>65940.5</v>
      </c>
      <c r="J33" s="107"/>
      <c r="K33" s="61">
        <f>K21+K31</f>
        <v>29619</v>
      </c>
      <c r="L33" s="110"/>
      <c r="M33" s="61">
        <f>M21+M31</f>
        <v>79423</v>
      </c>
      <c r="N33" s="110"/>
      <c r="O33" s="61">
        <f>O21+O31</f>
        <v>79423</v>
      </c>
      <c r="P33" s="110"/>
      <c r="Q33" s="105">
        <f>K33+M33+O33</f>
        <v>188465</v>
      </c>
      <c r="R33" s="137"/>
    </row>
    <row r="34" spans="2:18" ht="12.75" thickBot="1">
      <c r="B34" s="10"/>
      <c r="C34" s="10"/>
      <c r="D34" s="10"/>
      <c r="E34" s="46"/>
      <c r="F34" s="109"/>
      <c r="G34" s="46"/>
      <c r="H34" s="111"/>
      <c r="I34" s="91"/>
      <c r="J34" s="109"/>
      <c r="K34" s="46"/>
      <c r="L34" s="111"/>
      <c r="M34" s="46"/>
      <c r="N34" s="111"/>
      <c r="O34" s="46"/>
      <c r="P34" s="111"/>
      <c r="Q34" s="91"/>
      <c r="R34" s="137"/>
    </row>
    <row r="35" spans="1:18" s="5" customFormat="1" ht="12.75" thickBot="1">
      <c r="A35" s="27" t="s">
        <v>10</v>
      </c>
      <c r="B35" s="28"/>
      <c r="C35" s="29"/>
      <c r="D35" s="30"/>
      <c r="E35" s="62">
        <f>E13-E33</f>
        <v>0</v>
      </c>
      <c r="F35" s="110"/>
      <c r="G35" s="62">
        <f>G13-G33</f>
        <v>1559.5</v>
      </c>
      <c r="H35" s="110"/>
      <c r="I35" s="63">
        <f t="shared" si="1"/>
        <v>1559.5</v>
      </c>
      <c r="J35" s="107"/>
      <c r="K35" s="63">
        <f>K13-K33</f>
        <v>381</v>
      </c>
      <c r="L35" s="123"/>
      <c r="M35" s="63">
        <f>M13-M33</f>
        <v>10577</v>
      </c>
      <c r="N35" s="123"/>
      <c r="O35" s="63">
        <f>O13-O33</f>
        <v>10577</v>
      </c>
      <c r="P35" s="123"/>
      <c r="Q35" s="63">
        <f>K35+M35+O35</f>
        <v>21535</v>
      </c>
      <c r="R35" s="138"/>
    </row>
    <row r="36" spans="1:18" s="5" customFormat="1" ht="12">
      <c r="A36" s="20"/>
      <c r="B36" s="20"/>
      <c r="E36" s="13"/>
      <c r="F36" s="12"/>
      <c r="G36" s="13"/>
      <c r="H36" s="13"/>
      <c r="I36" s="13"/>
      <c r="J36" s="116"/>
      <c r="K36" s="13"/>
      <c r="L36" s="116"/>
      <c r="M36" s="13"/>
      <c r="N36" s="116"/>
      <c r="O36" s="13"/>
      <c r="P36" s="116"/>
      <c r="Q36" s="13"/>
      <c r="R36" s="13"/>
    </row>
    <row r="37" spans="2:18" ht="12">
      <c r="B37" t="s">
        <v>40</v>
      </c>
      <c r="E37" s="84">
        <v>0</v>
      </c>
      <c r="F37" s="21"/>
      <c r="G37" s="84">
        <f>G35/G13</f>
        <v>0.023103703703703703</v>
      </c>
      <c r="H37" s="21"/>
      <c r="I37" s="84">
        <f>I35/I13</f>
        <v>0.023103703703703703</v>
      </c>
      <c r="J37" s="21"/>
      <c r="K37" s="21">
        <f>K35/K13</f>
        <v>0.0127</v>
      </c>
      <c r="L37" s="124"/>
      <c r="M37" s="84">
        <f>M35/M13</f>
        <v>0.11752222222222222</v>
      </c>
      <c r="N37" s="124"/>
      <c r="O37" s="84">
        <f>O35/O13</f>
        <v>0.11752222222222222</v>
      </c>
      <c r="P37" s="124"/>
      <c r="Q37" s="84">
        <f>Q35/Q13</f>
        <v>0.10254761904761905</v>
      </c>
      <c r="R37" s="11"/>
    </row>
    <row r="38" spans="1:18" ht="12">
      <c r="A38" s="14"/>
      <c r="B38" s="17"/>
      <c r="E38" s="16"/>
      <c r="G38" s="16"/>
      <c r="H38" s="16"/>
      <c r="I38" s="16"/>
      <c r="J38" s="16"/>
      <c r="K38" s="16"/>
      <c r="L38" s="125"/>
      <c r="M38" s="16"/>
      <c r="N38" s="125"/>
      <c r="O38" s="16"/>
      <c r="P38" s="125"/>
      <c r="Q38" s="16"/>
      <c r="R38" s="4"/>
    </row>
    <row r="39" spans="1:17" ht="15">
      <c r="A39" s="3"/>
      <c r="D39" s="79" t="s">
        <v>37</v>
      </c>
      <c r="F39" s="73"/>
      <c r="G39" s="73"/>
      <c r="H39" s="73"/>
      <c r="I39" s="73"/>
      <c r="Q39" s="73"/>
    </row>
    <row r="40" spans="4:18" ht="15">
      <c r="D40" s="79" t="s">
        <v>35</v>
      </c>
      <c r="F40" s="73"/>
      <c r="G40" s="73"/>
      <c r="H40" s="73"/>
      <c r="I40" s="73"/>
      <c r="J40" s="4"/>
      <c r="K40" s="4"/>
      <c r="L40" s="126"/>
      <c r="M40" s="4"/>
      <c r="N40" s="126"/>
      <c r="O40" s="4"/>
      <c r="P40" s="126"/>
      <c r="Q40" s="73"/>
      <c r="R40" s="4"/>
    </row>
    <row r="41" spans="4:17" ht="15">
      <c r="D41" s="79" t="s">
        <v>36</v>
      </c>
      <c r="F41" s="73"/>
      <c r="G41" s="73"/>
      <c r="H41" s="73"/>
      <c r="I41" s="73"/>
      <c r="Q41" s="73"/>
    </row>
    <row r="42" spans="4:17" ht="15">
      <c r="D42" s="71" t="s">
        <v>22</v>
      </c>
      <c r="F42" s="74"/>
      <c r="G42" s="74"/>
      <c r="H42" s="74"/>
      <c r="I42" s="74"/>
      <c r="Q42" s="74"/>
    </row>
  </sheetData>
  <sheetProtection/>
  <mergeCells count="4">
    <mergeCell ref="A1:R1"/>
    <mergeCell ref="A5:D5"/>
    <mergeCell ref="A6:D6"/>
    <mergeCell ref="A2:R2"/>
  </mergeCells>
  <printOptions/>
  <pageMargins left="0.25" right="0.25" top="0.75" bottom="0.75" header="0.3" footer="0.3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CSUSM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C&amp;T</dc:creator>
  <cp:keywords/>
  <dc:description/>
  <cp:lastModifiedBy>Pat Stall</cp:lastModifiedBy>
  <cp:lastPrinted>2014-10-13T17:02:15Z</cp:lastPrinted>
  <dcterms:created xsi:type="dcterms:W3CDTF">2002-04-11T23:37:23Z</dcterms:created>
  <dcterms:modified xsi:type="dcterms:W3CDTF">2014-10-21T23:13:33Z</dcterms:modified>
  <cp:category/>
  <cp:version/>
  <cp:contentType/>
  <cp:contentStatus/>
</cp:coreProperties>
</file>