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60" windowWidth="25040" windowHeight="15540" activeTab="0"/>
  </bookViews>
  <sheets>
    <sheet name="projections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Sarah Villarreal</author>
  </authors>
  <commentList>
    <comment ref="D7" authorId="0">
      <text>
        <r>
          <rPr>
            <b/>
            <sz val="9"/>
            <rFont val="Arial"/>
            <family val="0"/>
          </rPr>
          <t>Sarah Villarreal:</t>
        </r>
        <r>
          <rPr>
            <sz val="9"/>
            <rFont val="Arial"/>
            <family val="0"/>
          </rPr>
          <t xml:space="preserve">
Spring start.</t>
        </r>
      </text>
    </comment>
    <comment ref="D26" authorId="0">
      <text>
        <r>
          <rPr>
            <b/>
            <sz val="9"/>
            <rFont val="Arial"/>
            <family val="0"/>
          </rPr>
          <t xml:space="preserve">Sarah Villarreal:
</t>
        </r>
        <r>
          <rPr>
            <sz val="9"/>
            <rFont val="Arial"/>
            <family val="0"/>
          </rPr>
          <t>Additional employment stipend equivalent to four units per fiscal year estimated at $2800 per unit.</t>
        </r>
      </text>
    </comment>
    <comment ref="F8" authorId="0">
      <text>
        <r>
          <rPr>
            <b/>
            <sz val="9"/>
            <rFont val="Arial"/>
            <family val="0"/>
          </rPr>
          <t>Sarah Villarreal:</t>
        </r>
        <r>
          <rPr>
            <sz val="9"/>
            <rFont val="Arial"/>
            <family val="0"/>
          </rPr>
          <t xml:space="preserve">
Fall Start?</t>
        </r>
      </text>
    </comment>
  </commentList>
</comments>
</file>

<file path=xl/sharedStrings.xml><?xml version="1.0" encoding="utf-8"?>
<sst xmlns="http://schemas.openxmlformats.org/spreadsheetml/2006/main" count="86" uniqueCount="78">
  <si>
    <t>Tuition</t>
  </si>
  <si>
    <t>Revenue</t>
  </si>
  <si>
    <t>Total Revenue</t>
  </si>
  <si>
    <t>Indirect Expenses</t>
  </si>
  <si>
    <t>Total All Expenses</t>
  </si>
  <si>
    <t>Direct Expenses</t>
  </si>
  <si>
    <t>Operating Income/Margin</t>
  </si>
  <si>
    <t>Other</t>
  </si>
  <si>
    <t xml:space="preserve">         Total Direct Expenses</t>
  </si>
  <si>
    <t>Net Profit/Loss</t>
  </si>
  <si>
    <t xml:space="preserve">Promotion, Advertising &amp; Print </t>
  </si>
  <si>
    <t>Program Financial Analysis &amp; Pro Forma</t>
  </si>
  <si>
    <t>2014/2015</t>
  </si>
  <si>
    <t xml:space="preserve">Equipment &amp; Supply </t>
  </si>
  <si>
    <t>2015/2016</t>
  </si>
  <si>
    <t>2016/2017</t>
  </si>
  <si>
    <t>Net Revenue %</t>
  </si>
  <si>
    <t>Adjunct Faculty</t>
  </si>
  <si>
    <t>Adjunct Benefits</t>
  </si>
  <si>
    <t>Faculty/Staff</t>
  </si>
  <si>
    <t>Units</t>
  </si>
  <si>
    <t>Total Students</t>
  </si>
  <si>
    <t>Total Indirect Expenses</t>
  </si>
  <si>
    <t xml:space="preserve">FT Tenure Track Annual Faculty </t>
  </si>
  <si>
    <t>Year 1</t>
  </si>
  <si>
    <t>Year 2</t>
  </si>
  <si>
    <t>Total</t>
  </si>
  <si>
    <t>Per unit</t>
  </si>
  <si>
    <t>Faculty Program Coordinator</t>
  </si>
  <si>
    <t>Faculty Program Coordinator Benefits</t>
  </si>
  <si>
    <t>Cohort 1</t>
  </si>
  <si>
    <t>4. Summer is included in following fiscal year.</t>
  </si>
  <si>
    <t>Working Assumptions:</t>
  </si>
  <si>
    <t>6. Gradual increase in number of students per cohort capping at 45 students per cohort.</t>
  </si>
  <si>
    <r>
      <t xml:space="preserve">Units Students take in </t>
    </r>
    <r>
      <rPr>
        <sz val="10"/>
        <rFont val="Arial"/>
        <family val="2"/>
      </rPr>
      <t>F</t>
    </r>
    <r>
      <rPr>
        <sz val="10"/>
        <rFont val="Arial"/>
        <family val="2"/>
      </rPr>
      <t>Y</t>
    </r>
  </si>
  <si>
    <t>7. $75K for annual salary of TT faculty.</t>
  </si>
  <si>
    <t>Supplemental Instruction</t>
  </si>
  <si>
    <t>Copying &amp; Duplicating</t>
  </si>
  <si>
    <t>Total Program Costs</t>
  </si>
  <si>
    <t>Library Services</t>
  </si>
  <si>
    <t>PROJECTIONS - BA Criminology and Justice Studies, Temecula</t>
  </si>
  <si>
    <t>2017/2018</t>
  </si>
  <si>
    <t>CSU/CSUSM Reimbursement</t>
  </si>
  <si>
    <t>FAS Reimbursement</t>
  </si>
  <si>
    <t>IITS Reimbursement</t>
  </si>
  <si>
    <t>Reimbursement to Colleges</t>
  </si>
  <si>
    <t>EL Overhead</t>
  </si>
  <si>
    <t>Cohort 2</t>
  </si>
  <si>
    <t>Cohort 3</t>
  </si>
  <si>
    <t>Cohort 4</t>
  </si>
  <si>
    <t>Cohort 5</t>
  </si>
  <si>
    <t>Net Revenue Share with College</t>
  </si>
  <si>
    <t>Net Revenue Share with Academic Affairs</t>
  </si>
  <si>
    <t>1. Minimal tuition increases over time to account for cost increases.</t>
  </si>
  <si>
    <t>3. 4-semester program</t>
  </si>
  <si>
    <t>YR 1 - FY 14/15</t>
  </si>
  <si>
    <t>YR 2 - FY 15/16</t>
  </si>
  <si>
    <t>YR 3 - FY 16/17</t>
  </si>
  <si>
    <t>YR 4 - FY 17/18</t>
  </si>
  <si>
    <t>YR 5 - FY 18/19</t>
  </si>
  <si>
    <t xml:space="preserve">2. Number of units in the program is 52 units including all major requirements and upper division general education. </t>
  </si>
  <si>
    <t>FT Tenure Track Benefits</t>
  </si>
  <si>
    <t>8. EL pays salary and CHABSS pays benefits for first TT faculty hire.</t>
  </si>
  <si>
    <t>2018/2019</t>
  </si>
  <si>
    <t>Faculty Placement Coordinator</t>
  </si>
  <si>
    <t>Faculty Placement Coordinator Benefits</t>
  </si>
  <si>
    <t>5. Fall start for program, except YR 1 will try for Spring 2015 start; admitting one cohort per year.</t>
  </si>
  <si>
    <t>10. $9K per semester for supplemental instruction (based on cost for running Summer Writing and Math Labs).</t>
  </si>
  <si>
    <t>9. $2800 per unit for faculty and placement coordinatior salaries; $2600 per unit average for adjunct lecturers.</t>
  </si>
  <si>
    <t>11. Tuition cost of $350 per unit (comparable to Kinesiology).</t>
  </si>
  <si>
    <t>12. TT faculty will teach 5 courses per year.</t>
  </si>
  <si>
    <t>13. CSU/CSUSM reimbursement at 14% of gross revenue.</t>
  </si>
  <si>
    <t>14. FAS Reimbursement at 6% of direct expenses.</t>
  </si>
  <si>
    <t>15. IITS Reimbursement at 1.5% of gross revenue.</t>
  </si>
  <si>
    <t>16. Reimbursement to Colleges at 5% of gross revenues.</t>
  </si>
  <si>
    <t>17. EL Overhead at 30% of gross revenue.</t>
  </si>
  <si>
    <t>18. Net revenue share with CHABSS at 15%.</t>
  </si>
  <si>
    <t>19. Net revenue share with Academic Affairs at 5%.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</si>
</sst>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E+00"/>
    <numFmt numFmtId="177" formatCode="_(* #,##0.0_);_(* \(#,##0.0\);_(* &quot;-&quot;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&quot;$&quot;* #,##0.000_);_(&quot;$&quot;* \(#,##0.000\);_(&quot;$&quot;* &quot;-&quot;???_);_(@_)"/>
    <numFmt numFmtId="186" formatCode="[$-409]dddd\,\ mmmm\ dd\,\ yyyy"/>
    <numFmt numFmtId="187" formatCode="[$-409]h:mm:ss\ AM/PM"/>
    <numFmt numFmtId="188" formatCode="_([$$-409]* #,##0.00_);_([$$-409]* \(#,##0.00\);_([$$-409]* &quot;-&quot;??_);_(@_)"/>
    <numFmt numFmtId="189" formatCode="&quot;$&quot;#,##0.00"/>
    <numFmt numFmtId="190" formatCode="_(&quot;$&quot;* #,##0.0_);_(&quot;$&quot;* \(#,##0.0\);_(&quot;$&quot;* &quot;-&quot;?_);_(@_)"/>
    <numFmt numFmtId="191" formatCode="&quot;$&quot;#,##0"/>
  </numFmts>
  <fonts count="43">
    <font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/>
    </xf>
    <xf numFmtId="175" fontId="0" fillId="0" borderId="0" xfId="47" applyNumberFormat="1" applyFont="1" applyBorder="1" applyAlignment="1">
      <alignment/>
    </xf>
    <xf numFmtId="175" fontId="0" fillId="0" borderId="0" xfId="47" applyNumberFormat="1" applyFont="1" applyAlignment="1">
      <alignment/>
    </xf>
    <xf numFmtId="0" fontId="0" fillId="0" borderId="0" xfId="0" applyBorder="1" applyAlignment="1">
      <alignment/>
    </xf>
    <xf numFmtId="175" fontId="0" fillId="0" borderId="0" xfId="47" applyNumberFormat="1" applyFont="1" applyFill="1" applyAlignment="1">
      <alignment/>
    </xf>
    <xf numFmtId="175" fontId="0" fillId="0" borderId="0" xfId="47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5" fontId="0" fillId="0" borderId="0" xfId="47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175" fontId="0" fillId="0" borderId="10" xfId="47" applyNumberFormat="1" applyFont="1" applyBorder="1" applyAlignment="1">
      <alignment/>
    </xf>
    <xf numFmtId="175" fontId="0" fillId="0" borderId="11" xfId="47" applyNumberFormat="1" applyFont="1" applyBorder="1" applyAlignment="1">
      <alignment/>
    </xf>
    <xf numFmtId="175" fontId="0" fillId="0" borderId="10" xfId="47" applyNumberFormat="1" applyFont="1" applyBorder="1" applyAlignment="1">
      <alignment/>
    </xf>
    <xf numFmtId="175" fontId="0" fillId="0" borderId="10" xfId="47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 horizontal="center"/>
    </xf>
    <xf numFmtId="175" fontId="1" fillId="34" borderId="13" xfId="47" applyNumberFormat="1" applyFont="1" applyFill="1" applyBorder="1" applyAlignment="1">
      <alignment/>
    </xf>
    <xf numFmtId="175" fontId="1" fillId="34" borderId="14" xfId="47" applyNumberFormat="1" applyFont="1" applyFill="1" applyBorder="1" applyAlignment="1">
      <alignment/>
    </xf>
    <xf numFmtId="0" fontId="1" fillId="13" borderId="0" xfId="0" applyFont="1" applyFill="1" applyAlignment="1">
      <alignment/>
    </xf>
    <xf numFmtId="175" fontId="1" fillId="13" borderId="13" xfId="47" applyNumberFormat="1" applyFont="1" applyFill="1" applyBorder="1" applyAlignment="1">
      <alignment/>
    </xf>
    <xf numFmtId="175" fontId="1" fillId="13" borderId="14" xfId="47" applyNumberFormat="1" applyFont="1" applyFill="1" applyBorder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 horizontal="left"/>
    </xf>
    <xf numFmtId="0" fontId="1" fillId="8" borderId="0" xfId="0" applyFont="1" applyFill="1" applyAlignment="1">
      <alignment/>
    </xf>
    <xf numFmtId="175" fontId="1" fillId="8" borderId="13" xfId="47" applyNumberFormat="1" applyFont="1" applyFill="1" applyBorder="1" applyAlignment="1">
      <alignment/>
    </xf>
    <xf numFmtId="175" fontId="1" fillId="8" borderId="14" xfId="47" applyNumberFormat="1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175" fontId="1" fillId="11" borderId="13" xfId="0" applyNumberFormat="1" applyFont="1" applyFill="1" applyBorder="1" applyAlignment="1">
      <alignment/>
    </xf>
    <xf numFmtId="175" fontId="1" fillId="11" borderId="14" xfId="0" applyNumberFormat="1" applyFont="1" applyFill="1" applyBorder="1" applyAlignment="1">
      <alignment/>
    </xf>
    <xf numFmtId="175" fontId="1" fillId="11" borderId="13" xfId="47" applyNumberFormat="1" applyFont="1" applyFill="1" applyBorder="1" applyAlignment="1">
      <alignment/>
    </xf>
    <xf numFmtId="175" fontId="1" fillId="11" borderId="14" xfId="47" applyNumberFormat="1" applyFont="1" applyFill="1" applyBorder="1" applyAlignment="1">
      <alignment/>
    </xf>
    <xf numFmtId="0" fontId="1" fillId="34" borderId="0" xfId="0" applyFont="1" applyFill="1" applyAlignment="1">
      <alignment/>
    </xf>
    <xf numFmtId="175" fontId="0" fillId="0" borderId="0" xfId="0" applyNumberFormat="1" applyFill="1" applyAlignment="1">
      <alignment/>
    </xf>
    <xf numFmtId="175" fontId="0" fillId="0" borderId="10" xfId="0" applyNumberFormat="1" applyFill="1" applyBorder="1" applyAlignment="1">
      <alignment/>
    </xf>
    <xf numFmtId="175" fontId="0" fillId="0" borderId="10" xfId="47" applyNumberFormat="1" applyFont="1" applyFill="1" applyBorder="1" applyAlignment="1">
      <alignment/>
    </xf>
    <xf numFmtId="175" fontId="0" fillId="0" borderId="0" xfId="47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9" fontId="1" fillId="13" borderId="13" xfId="47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75" fontId="1" fillId="0" borderId="10" xfId="47" applyNumberFormat="1" applyFont="1" applyBorder="1" applyAlignment="1">
      <alignment/>
    </xf>
    <xf numFmtId="175" fontId="1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172" fontId="0" fillId="0" borderId="0" xfId="0" applyNumberFormat="1" applyFont="1" applyFill="1" applyAlignment="1">
      <alignment/>
    </xf>
    <xf numFmtId="3" fontId="0" fillId="0" borderId="0" xfId="47" applyNumberFormat="1" applyFont="1" applyFill="1" applyBorder="1" applyAlignment="1">
      <alignment/>
    </xf>
    <xf numFmtId="3" fontId="0" fillId="0" borderId="0" xfId="47" applyNumberFormat="1" applyFont="1" applyBorder="1" applyAlignment="1">
      <alignment/>
    </xf>
    <xf numFmtId="0" fontId="1" fillId="8" borderId="0" xfId="0" applyFont="1" applyFill="1" applyAlignment="1">
      <alignment horizontal="center"/>
    </xf>
    <xf numFmtId="175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5" fontId="0" fillId="0" borderId="10" xfId="47" applyNumberFormat="1" applyFont="1" applyFill="1" applyBorder="1" applyAlignment="1">
      <alignment/>
    </xf>
    <xf numFmtId="175" fontId="0" fillId="0" borderId="0" xfId="47" applyNumberFormat="1" applyFont="1" applyFill="1" applyAlignment="1">
      <alignment/>
    </xf>
    <xf numFmtId="0" fontId="1" fillId="0" borderId="18" xfId="0" applyFont="1" applyBorder="1" applyAlignment="1">
      <alignment horizontal="left" wrapText="1" shrinkToFit="1"/>
    </xf>
    <xf numFmtId="1" fontId="1" fillId="0" borderId="10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5" fontId="0" fillId="0" borderId="19" xfId="0" applyNumberFormat="1" applyFont="1" applyBorder="1" applyAlignment="1">
      <alignment/>
    </xf>
    <xf numFmtId="191" fontId="0" fillId="8" borderId="19" xfId="0" applyNumberFormat="1" applyFont="1" applyFill="1" applyBorder="1" applyAlignment="1">
      <alignment/>
    </xf>
    <xf numFmtId="175" fontId="0" fillId="8" borderId="19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8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8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Fill="1" applyBorder="1" applyAlignment="1">
      <alignment/>
    </xf>
    <xf numFmtId="1" fontId="1" fillId="2" borderId="13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47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35" borderId="0" xfId="0" applyNumberFormat="1" applyFont="1" applyFill="1" applyAlignment="1">
      <alignment horizontal="center"/>
    </xf>
    <xf numFmtId="191" fontId="1" fillId="0" borderId="13" xfId="47" applyNumberFormat="1" applyFont="1" applyFill="1" applyBorder="1" applyAlignment="1">
      <alignment/>
    </xf>
    <xf numFmtId="191" fontId="1" fillId="36" borderId="13" xfId="47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ercent 2 2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tabSelected="1" zoomScale="150" zoomScaleNormal="150" workbookViewId="0" topLeftCell="A1">
      <selection activeCell="L27" sqref="L27"/>
    </sheetView>
  </sheetViews>
  <sheetFormatPr defaultColWidth="8.8515625" defaultRowHeight="12.75"/>
  <cols>
    <col min="1" max="1" width="4.7109375" style="0" customWidth="1"/>
    <col min="2" max="2" width="31.28125" style="0" customWidth="1"/>
    <col min="3" max="3" width="8.8515625" style="0" bestFit="1" customWidth="1"/>
    <col min="4" max="4" width="13.140625" style="0" bestFit="1" customWidth="1"/>
    <col min="5" max="5" width="2.28125" style="0" customWidth="1"/>
    <col min="6" max="6" width="13.140625" style="4" bestFit="1" customWidth="1"/>
    <col min="7" max="7" width="2.421875" style="0" customWidth="1"/>
    <col min="8" max="8" width="13.140625" style="0" bestFit="1" customWidth="1"/>
    <col min="9" max="9" width="2.140625" style="0" customWidth="1"/>
    <col min="10" max="10" width="13.140625" style="0" bestFit="1" customWidth="1"/>
    <col min="11" max="11" width="2.00390625" style="0" customWidth="1"/>
    <col min="12" max="12" width="13.140625" style="0" bestFit="1" customWidth="1"/>
    <col min="13" max="13" width="8.8515625" style="10" customWidth="1"/>
    <col min="14" max="14" width="17.8515625" style="0" customWidth="1"/>
    <col min="15" max="15" width="5.00390625" style="0" bestFit="1" customWidth="1"/>
    <col min="16" max="16" width="7.00390625" style="0" bestFit="1" customWidth="1"/>
    <col min="17" max="17" width="8.421875" style="0" bestFit="1" customWidth="1"/>
  </cols>
  <sheetData>
    <row r="1" spans="1:12" ht="18">
      <c r="A1" s="101" t="s">
        <v>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 customHeight="1">
      <c r="A2" s="102" t="s">
        <v>40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4:12" ht="13.5" thickBot="1">
      <c r="D4" s="90" t="s">
        <v>55</v>
      </c>
      <c r="F4" s="90" t="s">
        <v>56</v>
      </c>
      <c r="H4" s="90" t="s">
        <v>57</v>
      </c>
      <c r="I4" s="10"/>
      <c r="J4" s="90" t="s">
        <v>58</v>
      </c>
      <c r="K4" s="10"/>
      <c r="L4" s="90" t="s">
        <v>59</v>
      </c>
    </row>
    <row r="5" spans="1:17" ht="12.75">
      <c r="A5" s="97" t="s">
        <v>0</v>
      </c>
      <c r="B5" s="98"/>
      <c r="C5" s="67"/>
      <c r="D5" s="55">
        <v>350</v>
      </c>
      <c r="E5" s="54"/>
      <c r="F5" s="55">
        <v>350</v>
      </c>
      <c r="G5" s="54"/>
      <c r="H5" s="55">
        <v>350</v>
      </c>
      <c r="I5" s="54"/>
      <c r="J5" s="55">
        <v>350</v>
      </c>
      <c r="K5" s="54"/>
      <c r="L5" s="55">
        <v>350</v>
      </c>
      <c r="N5" s="2" t="s">
        <v>38</v>
      </c>
      <c r="O5" s="63"/>
      <c r="P5" s="63"/>
      <c r="Q5" s="64"/>
    </row>
    <row r="6" spans="1:17" ht="12.75">
      <c r="A6" s="99" t="s">
        <v>30</v>
      </c>
      <c r="B6" s="100"/>
      <c r="C6" s="51"/>
      <c r="D6" s="69">
        <v>35</v>
      </c>
      <c r="E6" s="68"/>
      <c r="F6" s="69">
        <v>35</v>
      </c>
      <c r="G6" s="68"/>
      <c r="H6" s="69">
        <v>35</v>
      </c>
      <c r="I6" s="68"/>
      <c r="J6" s="69"/>
      <c r="K6" s="68"/>
      <c r="L6" s="69"/>
      <c r="N6" s="10"/>
      <c r="O6" s="81" t="s">
        <v>20</v>
      </c>
      <c r="P6" s="57" t="s">
        <v>27</v>
      </c>
      <c r="Q6" s="57" t="s">
        <v>26</v>
      </c>
    </row>
    <row r="7" spans="1:17" s="74" customFormat="1" ht="12.75">
      <c r="A7" s="71"/>
      <c r="B7" s="89" t="s">
        <v>34</v>
      </c>
      <c r="C7" s="72"/>
      <c r="D7" s="73">
        <v>13</v>
      </c>
      <c r="E7" s="73"/>
      <c r="F7" s="73">
        <v>26</v>
      </c>
      <c r="G7" s="73"/>
      <c r="H7" s="73">
        <v>13</v>
      </c>
      <c r="I7" s="73"/>
      <c r="J7" s="73"/>
      <c r="K7" s="73"/>
      <c r="L7" s="73"/>
      <c r="N7" s="84" t="s">
        <v>24</v>
      </c>
      <c r="O7" s="81">
        <v>26</v>
      </c>
      <c r="P7" s="62">
        <f>D5</f>
        <v>350</v>
      </c>
      <c r="Q7" s="62">
        <f>O7*P7</f>
        <v>9100</v>
      </c>
    </row>
    <row r="8" spans="1:17" s="3" customFormat="1" ht="12.75">
      <c r="A8" s="50" t="s">
        <v>47</v>
      </c>
      <c r="B8" s="52"/>
      <c r="C8" s="52"/>
      <c r="D8" s="69"/>
      <c r="E8" s="68"/>
      <c r="F8" s="69">
        <v>35</v>
      </c>
      <c r="G8" s="68"/>
      <c r="H8" s="69">
        <v>35</v>
      </c>
      <c r="I8" s="68"/>
      <c r="J8" s="69"/>
      <c r="K8" s="68"/>
      <c r="L8" s="69"/>
      <c r="N8" s="91" t="s">
        <v>25</v>
      </c>
      <c r="O8" s="81">
        <v>26</v>
      </c>
      <c r="P8" s="62">
        <f>D5</f>
        <v>350</v>
      </c>
      <c r="Q8" s="62">
        <f>O8*P8</f>
        <v>9100</v>
      </c>
    </row>
    <row r="9" spans="1:17" s="74" customFormat="1" ht="12.75">
      <c r="A9" s="71"/>
      <c r="B9" s="89" t="s">
        <v>34</v>
      </c>
      <c r="C9" s="75"/>
      <c r="D9" s="73"/>
      <c r="E9" s="73"/>
      <c r="F9" s="73">
        <v>26</v>
      </c>
      <c r="G9" s="73"/>
      <c r="H9" s="73">
        <v>26</v>
      </c>
      <c r="I9" s="73"/>
      <c r="J9" s="73"/>
      <c r="K9" s="73"/>
      <c r="L9" s="73"/>
      <c r="N9" s="85" t="s">
        <v>26</v>
      </c>
      <c r="O9" s="82">
        <f>SUM(O7:O8)</f>
        <v>52</v>
      </c>
      <c r="P9" s="78"/>
      <c r="Q9" s="79">
        <f>SUM(Q7:Q8)</f>
        <v>18200</v>
      </c>
    </row>
    <row r="10" spans="1:17" s="3" customFormat="1" ht="12.75">
      <c r="A10" s="50" t="s">
        <v>48</v>
      </c>
      <c r="B10" s="52"/>
      <c r="C10" s="52"/>
      <c r="D10" s="69"/>
      <c r="E10" s="68"/>
      <c r="F10" s="69"/>
      <c r="G10" s="68"/>
      <c r="H10" s="69">
        <v>45</v>
      </c>
      <c r="I10" s="68"/>
      <c r="J10" s="69">
        <v>45</v>
      </c>
      <c r="K10" s="68"/>
      <c r="L10" s="69"/>
      <c r="N10" s="76"/>
      <c r="O10" s="81"/>
      <c r="P10" s="62"/>
      <c r="Q10" s="62"/>
    </row>
    <row r="11" spans="1:17" s="74" customFormat="1" ht="12.75">
      <c r="A11" s="71"/>
      <c r="B11" s="89" t="s">
        <v>34</v>
      </c>
      <c r="C11" s="75"/>
      <c r="D11" s="73"/>
      <c r="E11" s="73"/>
      <c r="F11" s="73"/>
      <c r="G11" s="73"/>
      <c r="H11" s="73">
        <v>26</v>
      </c>
      <c r="I11" s="73"/>
      <c r="J11" s="73">
        <v>26</v>
      </c>
      <c r="K11" s="73"/>
      <c r="L11" s="73"/>
      <c r="N11" s="75"/>
      <c r="O11" s="83"/>
      <c r="P11" s="77"/>
      <c r="Q11" s="77"/>
    </row>
    <row r="12" spans="1:14" s="3" customFormat="1" ht="12.75">
      <c r="A12" s="50" t="s">
        <v>49</v>
      </c>
      <c r="B12" s="52"/>
      <c r="C12" s="52"/>
      <c r="D12" s="69"/>
      <c r="E12" s="68"/>
      <c r="F12" s="69"/>
      <c r="G12" s="68"/>
      <c r="H12" s="69"/>
      <c r="I12" s="68"/>
      <c r="J12" s="69">
        <v>45</v>
      </c>
      <c r="K12" s="68"/>
      <c r="L12" s="69">
        <v>45</v>
      </c>
      <c r="N12" s="2"/>
    </row>
    <row r="13" spans="1:14" s="74" customFormat="1" ht="12.75">
      <c r="A13" s="71"/>
      <c r="B13" s="89" t="s">
        <v>34</v>
      </c>
      <c r="C13" s="75"/>
      <c r="D13" s="73"/>
      <c r="E13" s="73"/>
      <c r="F13" s="73"/>
      <c r="G13" s="73"/>
      <c r="H13" s="73"/>
      <c r="I13" s="73"/>
      <c r="J13" s="73">
        <v>26</v>
      </c>
      <c r="K13" s="73"/>
      <c r="L13" s="73">
        <v>26</v>
      </c>
      <c r="N13" s="75"/>
    </row>
    <row r="14" spans="1:17" s="3" customFormat="1" ht="12.75">
      <c r="A14" s="50" t="s">
        <v>50</v>
      </c>
      <c r="B14" s="52"/>
      <c r="C14" s="52"/>
      <c r="D14" s="69"/>
      <c r="E14" s="68"/>
      <c r="F14" s="69"/>
      <c r="G14" s="68"/>
      <c r="H14" s="69"/>
      <c r="I14" s="68"/>
      <c r="J14" s="69"/>
      <c r="K14" s="68"/>
      <c r="L14" s="69">
        <v>45</v>
      </c>
      <c r="N14" s="86"/>
      <c r="O14"/>
      <c r="P14"/>
      <c r="Q14"/>
    </row>
    <row r="15" spans="1:19" s="74" customFormat="1" ht="13.5" thickBot="1">
      <c r="A15" s="71"/>
      <c r="B15" s="89" t="s">
        <v>34</v>
      </c>
      <c r="C15" s="75"/>
      <c r="D15" s="73"/>
      <c r="E15" s="73"/>
      <c r="F15" s="73"/>
      <c r="G15" s="73"/>
      <c r="H15" s="73"/>
      <c r="I15" s="73"/>
      <c r="J15" s="73"/>
      <c r="K15" s="73"/>
      <c r="L15" s="73">
        <v>26</v>
      </c>
      <c r="N15" s="76"/>
      <c r="R15" s="70"/>
      <c r="S15" s="70"/>
    </row>
    <row r="16" spans="1:13" s="3" customFormat="1" ht="13.5" thickBot="1">
      <c r="A16" s="49" t="s">
        <v>21</v>
      </c>
      <c r="B16" s="53" t="s">
        <v>20</v>
      </c>
      <c r="C16" s="53"/>
      <c r="D16" s="88">
        <f>D7</f>
        <v>13</v>
      </c>
      <c r="E16" s="68"/>
      <c r="F16" s="88">
        <f>F7+F9</f>
        <v>52</v>
      </c>
      <c r="G16" s="68"/>
      <c r="H16" s="88">
        <f>H7+H9+H11</f>
        <v>65</v>
      </c>
      <c r="I16" s="68"/>
      <c r="J16" s="88">
        <f>J9+J11+J13</f>
        <v>52</v>
      </c>
      <c r="K16" s="68"/>
      <c r="L16" s="88">
        <f>L11+L13+L15</f>
        <v>52</v>
      </c>
      <c r="M16" s="10"/>
    </row>
    <row r="17" spans="1:12" ht="13.5" thickBot="1">
      <c r="A17" s="1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</row>
    <row r="18" spans="4:12" ht="12.75">
      <c r="D18" s="23" t="s">
        <v>12</v>
      </c>
      <c r="E18" s="93"/>
      <c r="F18" s="23" t="s">
        <v>14</v>
      </c>
      <c r="G18" s="94"/>
      <c r="H18" s="23" t="s">
        <v>15</v>
      </c>
      <c r="I18" s="94"/>
      <c r="J18" s="23" t="s">
        <v>41</v>
      </c>
      <c r="K18" s="93"/>
      <c r="L18" s="23" t="s">
        <v>63</v>
      </c>
    </row>
    <row r="19" spans="1:12" ht="12.75">
      <c r="A19" s="3" t="s">
        <v>1</v>
      </c>
      <c r="B19" s="3"/>
      <c r="C19" s="3"/>
      <c r="D19" s="19"/>
      <c r="E19" s="9"/>
      <c r="F19" s="19"/>
      <c r="G19" s="9"/>
      <c r="H19" s="19"/>
      <c r="I19" s="9"/>
      <c r="J19" s="19"/>
      <c r="K19" s="9"/>
      <c r="L19" s="19"/>
    </row>
    <row r="20" spans="2:12" ht="12.75">
      <c r="B20" t="s">
        <v>0</v>
      </c>
      <c r="D20" s="19">
        <f>(D6*D7*D5)+(D8*D9*D5)+(D10*D11*D5)+(D12*D13*D5)+(D14*D15*D5)</f>
        <v>159250</v>
      </c>
      <c r="E20" s="9"/>
      <c r="F20" s="19">
        <f>(F6*F7*F5)+(F8*F9*F5)+(F10*F11*F5)+(F12*F13*F5)+(F14*F15*F5)</f>
        <v>637000</v>
      </c>
      <c r="G20" s="9"/>
      <c r="H20" s="19">
        <f>(H6*H7*H5)+(H8*H9*H5)+(H10*H11*H5)+(H12*H13*H5)+(H14*H15*H5)</f>
        <v>887250</v>
      </c>
      <c r="I20" s="9"/>
      <c r="J20" s="19">
        <f>(J6*J7*J5)+(J8*J9*J5)+(J10*J11*J5)+(J12*J13*J5)+(J14*J15*J5)</f>
        <v>819000</v>
      </c>
      <c r="K20" s="9"/>
      <c r="L20" s="19">
        <f>(L6*L7*L5)+(L8*L9*L5)+(L10*L11*L5)+(L12*L13*L5)+(L14*L15*L5)</f>
        <v>819000</v>
      </c>
    </row>
    <row r="21" spans="2:13" ht="12.75">
      <c r="B21" t="s">
        <v>7</v>
      </c>
      <c r="D21" s="20">
        <v>0</v>
      </c>
      <c r="E21" s="16"/>
      <c r="F21" s="20">
        <v>0</v>
      </c>
      <c r="G21" s="16"/>
      <c r="H21" s="20">
        <f>D21+F21</f>
        <v>0</v>
      </c>
      <c r="I21" s="16"/>
      <c r="J21" s="20">
        <f>F21+H21</f>
        <v>0</v>
      </c>
      <c r="K21" s="16"/>
      <c r="L21" s="20">
        <f>H21+J21</f>
        <v>0</v>
      </c>
      <c r="M21" s="86"/>
    </row>
    <row r="22" spans="1:13" ht="12.75">
      <c r="A22" s="3"/>
      <c r="B22" s="3" t="s">
        <v>2</v>
      </c>
      <c r="C22" s="3"/>
      <c r="D22" s="21">
        <f>SUM(D20:D21)</f>
        <v>159250</v>
      </c>
      <c r="E22" s="8"/>
      <c r="F22" s="21">
        <f>SUM(F20:F21)</f>
        <v>637000</v>
      </c>
      <c r="G22" s="9"/>
      <c r="H22" s="21">
        <f>SUM(H20:H21)</f>
        <v>887250</v>
      </c>
      <c r="I22" s="9"/>
      <c r="J22" s="21">
        <f>SUM(J20:J21)</f>
        <v>819000</v>
      </c>
      <c r="K22" s="9"/>
      <c r="L22" s="21">
        <f>SUM(L20:L21)</f>
        <v>819000</v>
      </c>
      <c r="M22" s="86"/>
    </row>
    <row r="23" spans="4:12" ht="12.75">
      <c r="D23" s="19"/>
      <c r="E23" s="9"/>
      <c r="F23" s="19"/>
      <c r="G23" s="9"/>
      <c r="H23" s="19"/>
      <c r="I23" s="9"/>
      <c r="J23" s="19"/>
      <c r="K23" s="9"/>
      <c r="L23" s="19"/>
    </row>
    <row r="24" spans="1:12" ht="12.75">
      <c r="A24" s="3" t="s">
        <v>5</v>
      </c>
      <c r="D24" s="19"/>
      <c r="E24" s="9"/>
      <c r="F24" s="19"/>
      <c r="G24" s="9"/>
      <c r="H24" s="19"/>
      <c r="I24" s="9"/>
      <c r="J24" s="19"/>
      <c r="K24" s="9"/>
      <c r="L24" s="19"/>
    </row>
    <row r="25" spans="1:12" ht="12.75">
      <c r="A25" s="3" t="s">
        <v>19</v>
      </c>
      <c r="D25" s="19"/>
      <c r="E25" s="9"/>
      <c r="F25" s="19"/>
      <c r="G25" s="9"/>
      <c r="H25" s="19"/>
      <c r="I25" s="9"/>
      <c r="J25" s="19"/>
      <c r="K25" s="9"/>
      <c r="L25" s="19"/>
    </row>
    <row r="26" spans="1:12" ht="12.75">
      <c r="A26" s="3"/>
      <c r="B26" s="70" t="s">
        <v>28</v>
      </c>
      <c r="C26" s="13">
        <v>2800</v>
      </c>
      <c r="D26" s="19">
        <f>C26*4</f>
        <v>11200</v>
      </c>
      <c r="E26" s="9"/>
      <c r="F26" s="19">
        <f>4*C26</f>
        <v>11200</v>
      </c>
      <c r="G26" s="9"/>
      <c r="H26" s="19">
        <f>C26*4</f>
        <v>11200</v>
      </c>
      <c r="I26" s="9"/>
      <c r="J26" s="19">
        <f>C26*4</f>
        <v>11200</v>
      </c>
      <c r="K26" s="9"/>
      <c r="L26" s="19">
        <f>C26*4</f>
        <v>11200</v>
      </c>
    </row>
    <row r="27" spans="1:12" ht="12.75">
      <c r="A27" s="3"/>
      <c r="B27" s="70" t="s">
        <v>29</v>
      </c>
      <c r="C27" s="56">
        <v>0.273</v>
      </c>
      <c r="D27" s="19">
        <f>C27*D26</f>
        <v>3057.6000000000004</v>
      </c>
      <c r="E27" s="9"/>
      <c r="F27" s="19">
        <f>F26*C27</f>
        <v>3057.6000000000004</v>
      </c>
      <c r="G27" s="9"/>
      <c r="H27" s="19">
        <f>H26*C27</f>
        <v>3057.6000000000004</v>
      </c>
      <c r="I27" s="9"/>
      <c r="J27" s="19">
        <f>J26*C27</f>
        <v>3057.6000000000004</v>
      </c>
      <c r="K27" s="9"/>
      <c r="L27" s="19">
        <f>L26*C27</f>
        <v>3057.6000000000004</v>
      </c>
    </row>
    <row r="28" spans="1:12" ht="12.75">
      <c r="A28" s="3"/>
      <c r="B28" s="70" t="s">
        <v>64</v>
      </c>
      <c r="C28" s="13">
        <v>2800</v>
      </c>
      <c r="D28" s="19">
        <f>C28*2</f>
        <v>5600</v>
      </c>
      <c r="E28" s="9"/>
      <c r="F28" s="19">
        <f>C28*2</f>
        <v>5600</v>
      </c>
      <c r="G28" s="9"/>
      <c r="H28" s="19">
        <f>C28*2</f>
        <v>5600</v>
      </c>
      <c r="I28" s="9"/>
      <c r="J28" s="19">
        <f>C28*2</f>
        <v>5600</v>
      </c>
      <c r="K28" s="9"/>
      <c r="L28" s="19">
        <f>C28*2</f>
        <v>5600</v>
      </c>
    </row>
    <row r="29" spans="1:12" ht="12.75">
      <c r="A29" s="3"/>
      <c r="B29" s="70" t="s">
        <v>65</v>
      </c>
      <c r="C29" s="56">
        <v>0.273</v>
      </c>
      <c r="D29" s="19">
        <f>D28*C29</f>
        <v>1528.8000000000002</v>
      </c>
      <c r="E29" s="9"/>
      <c r="F29" s="19">
        <f>C29*F28</f>
        <v>1528.8000000000002</v>
      </c>
      <c r="G29" s="9"/>
      <c r="H29" s="19">
        <f>H28*C29</f>
        <v>1528.8000000000002</v>
      </c>
      <c r="I29" s="9"/>
      <c r="J29" s="19">
        <f>C29*J28</f>
        <v>1528.8000000000002</v>
      </c>
      <c r="K29" s="9"/>
      <c r="L29" s="19">
        <f>L28*C29</f>
        <v>1528.8000000000002</v>
      </c>
    </row>
    <row r="30" spans="1:13" s="4" customFormat="1" ht="12.75">
      <c r="A30" s="15"/>
      <c r="B30" s="4" t="s">
        <v>23</v>
      </c>
      <c r="D30" s="42">
        <v>75000</v>
      </c>
      <c r="E30" s="41"/>
      <c r="F30" s="42">
        <v>75000</v>
      </c>
      <c r="G30" s="11"/>
      <c r="H30" s="42">
        <v>150000</v>
      </c>
      <c r="I30" s="11"/>
      <c r="J30" s="42">
        <v>150000</v>
      </c>
      <c r="K30" s="11"/>
      <c r="L30" s="42">
        <v>150000</v>
      </c>
      <c r="M30" s="86"/>
    </row>
    <row r="31" spans="1:13" s="4" customFormat="1" ht="12.75">
      <c r="A31" s="15"/>
      <c r="B31" s="4" t="s">
        <v>61</v>
      </c>
      <c r="D31" s="42"/>
      <c r="E31" s="41"/>
      <c r="F31" s="42"/>
      <c r="G31" s="11"/>
      <c r="H31" s="42"/>
      <c r="I31" s="11"/>
      <c r="J31" s="42"/>
      <c r="K31" s="11"/>
      <c r="L31" s="42"/>
      <c r="M31" s="86"/>
    </row>
    <row r="32" spans="1:15" s="4" customFormat="1" ht="12">
      <c r="A32" s="15"/>
      <c r="B32" s="7" t="s">
        <v>17</v>
      </c>
      <c r="C32" s="7">
        <v>2600</v>
      </c>
      <c r="D32" s="42">
        <f>6*C32</f>
        <v>15600</v>
      </c>
      <c r="E32" s="41"/>
      <c r="F32" s="42">
        <f>12*C32</f>
        <v>31200</v>
      </c>
      <c r="G32" s="44"/>
      <c r="H32" s="42">
        <f>12*C32</f>
        <v>31200</v>
      </c>
      <c r="I32" s="44"/>
      <c r="J32" s="42">
        <f>12*C32</f>
        <v>31200</v>
      </c>
      <c r="K32" s="44"/>
      <c r="L32" s="42">
        <f>12*C32</f>
        <v>31200</v>
      </c>
      <c r="M32" s="87"/>
      <c r="N32" s="41"/>
      <c r="O32" s="41"/>
    </row>
    <row r="33" spans="1:13" s="4" customFormat="1" ht="12">
      <c r="A33" s="15"/>
      <c r="B33" s="7" t="s">
        <v>18</v>
      </c>
      <c r="C33" s="56">
        <v>0.273</v>
      </c>
      <c r="D33" s="42">
        <f>D32*C33</f>
        <v>4258.8</v>
      </c>
      <c r="E33" s="41"/>
      <c r="F33" s="42">
        <f>F32*C33</f>
        <v>8517.6</v>
      </c>
      <c r="G33" s="44"/>
      <c r="H33" s="42">
        <f>H32*C33</f>
        <v>8517.6</v>
      </c>
      <c r="I33" s="44"/>
      <c r="J33" s="42">
        <f>J32*C33</f>
        <v>8517.6</v>
      </c>
      <c r="K33" s="44"/>
      <c r="L33" s="42">
        <f>L32*C33</f>
        <v>8517.6</v>
      </c>
      <c r="M33" s="86"/>
    </row>
    <row r="34" spans="1:13" ht="12">
      <c r="A34" s="4"/>
      <c r="B34" s="45" t="s">
        <v>36</v>
      </c>
      <c r="C34" s="7"/>
      <c r="D34" s="43">
        <v>9000</v>
      </c>
      <c r="E34" s="44"/>
      <c r="F34" s="43">
        <v>9000</v>
      </c>
      <c r="G34" s="44"/>
      <c r="H34" s="43">
        <v>9000</v>
      </c>
      <c r="I34" s="44"/>
      <c r="J34" s="43">
        <v>9000</v>
      </c>
      <c r="K34" s="44"/>
      <c r="L34" s="43">
        <v>9000</v>
      </c>
      <c r="M34" s="86"/>
    </row>
    <row r="35" spans="1:13" ht="12">
      <c r="A35" s="4"/>
      <c r="B35" s="45" t="s">
        <v>37</v>
      </c>
      <c r="C35" s="7"/>
      <c r="D35" s="43">
        <v>1000</v>
      </c>
      <c r="E35" s="44"/>
      <c r="F35" s="43">
        <v>1000</v>
      </c>
      <c r="G35" s="44"/>
      <c r="H35" s="43">
        <v>1000</v>
      </c>
      <c r="I35" s="44"/>
      <c r="J35" s="43">
        <v>1000</v>
      </c>
      <c r="K35" s="44"/>
      <c r="L35" s="43">
        <v>1000</v>
      </c>
      <c r="M35" s="86"/>
    </row>
    <row r="36" spans="1:12" ht="12">
      <c r="A36" s="3" t="s">
        <v>7</v>
      </c>
      <c r="B36" s="13"/>
      <c r="C36" s="13"/>
      <c r="D36" s="19"/>
      <c r="E36" s="9"/>
      <c r="F36" s="19"/>
      <c r="G36" s="9"/>
      <c r="H36" s="19"/>
      <c r="I36" s="9"/>
      <c r="J36" s="19"/>
      <c r="K36" s="9"/>
      <c r="L36" s="19"/>
    </row>
    <row r="37" spans="1:12" ht="12">
      <c r="A37" s="3"/>
      <c r="B37" s="70" t="s">
        <v>39</v>
      </c>
      <c r="C37" s="13"/>
      <c r="D37" s="19">
        <v>0</v>
      </c>
      <c r="E37" s="9"/>
      <c r="F37" s="19">
        <v>0</v>
      </c>
      <c r="G37" s="9"/>
      <c r="H37" s="19">
        <v>0</v>
      </c>
      <c r="I37" s="9"/>
      <c r="J37" s="19">
        <v>0</v>
      </c>
      <c r="K37" s="9"/>
      <c r="L37" s="19">
        <v>0</v>
      </c>
    </row>
    <row r="38" spans="1:12" ht="12">
      <c r="A38" s="4"/>
      <c r="B38" s="7" t="s">
        <v>13</v>
      </c>
      <c r="C38" s="7"/>
      <c r="D38" s="65">
        <v>2000</v>
      </c>
      <c r="E38" s="66"/>
      <c r="F38" s="65">
        <v>5000</v>
      </c>
      <c r="G38" s="66"/>
      <c r="H38" s="65">
        <v>5000</v>
      </c>
      <c r="I38" s="66"/>
      <c r="J38" s="65">
        <v>5000</v>
      </c>
      <c r="K38" s="66"/>
      <c r="L38" s="65">
        <v>5000</v>
      </c>
    </row>
    <row r="39" spans="2:12" ht="12.75" thickBot="1">
      <c r="B39" t="s">
        <v>10</v>
      </c>
      <c r="D39" s="19">
        <v>8000</v>
      </c>
      <c r="E39" s="16"/>
      <c r="F39" s="19">
        <v>5000</v>
      </c>
      <c r="G39" s="16"/>
      <c r="H39" s="19">
        <v>5000</v>
      </c>
      <c r="I39" s="16"/>
      <c r="J39" s="19">
        <v>5000</v>
      </c>
      <c r="K39" s="16"/>
      <c r="L39" s="19">
        <v>5000</v>
      </c>
    </row>
    <row r="40" spans="1:12" ht="12.75" thickBot="1">
      <c r="A40" s="29"/>
      <c r="B40" s="30" t="s">
        <v>8</v>
      </c>
      <c r="C40" s="30"/>
      <c r="D40" s="32">
        <f>SUM(D26:D39)</f>
        <v>136245.2</v>
      </c>
      <c r="E40" s="33"/>
      <c r="F40" s="32">
        <f>SUM(F26:F39)</f>
        <v>156104</v>
      </c>
      <c r="G40" s="33"/>
      <c r="H40" s="32">
        <f>SUM(H26:H39)</f>
        <v>231104</v>
      </c>
      <c r="I40" s="33"/>
      <c r="J40" s="32">
        <f>SUM(J26:J39)</f>
        <v>231104</v>
      </c>
      <c r="K40" s="32">
        <f>SUM(K30:K39)</f>
        <v>0</v>
      </c>
      <c r="L40" s="32">
        <f>SUM(L26:L39)</f>
        <v>231104</v>
      </c>
    </row>
    <row r="41" spans="2:12" ht="12.75" thickBot="1">
      <c r="B41" s="5"/>
      <c r="C41" s="5"/>
      <c r="D41" s="19"/>
      <c r="E41" s="9"/>
      <c r="F41" s="19"/>
      <c r="G41" s="9"/>
      <c r="H41" s="19"/>
      <c r="I41" s="9"/>
      <c r="J41" s="19"/>
      <c r="K41" s="9"/>
      <c r="L41" s="19"/>
    </row>
    <row r="42" spans="1:12" ht="12.75" thickBot="1">
      <c r="A42" s="26" t="s">
        <v>6</v>
      </c>
      <c r="B42" s="26"/>
      <c r="C42" s="26"/>
      <c r="D42" s="27">
        <f>D22-D40</f>
        <v>23004.79999999999</v>
      </c>
      <c r="E42" s="28"/>
      <c r="F42" s="27">
        <f>F22-F40</f>
        <v>480896</v>
      </c>
      <c r="G42" s="28"/>
      <c r="H42" s="27">
        <f>H22-H40</f>
        <v>656146</v>
      </c>
      <c r="I42" s="28"/>
      <c r="J42" s="27">
        <f>J22-J40</f>
        <v>587896</v>
      </c>
      <c r="K42" s="28"/>
      <c r="L42" s="27">
        <f>L22-L40</f>
        <v>587896</v>
      </c>
    </row>
    <row r="43" spans="1:12" ht="12">
      <c r="A43" s="3"/>
      <c r="B43" s="6"/>
      <c r="C43" s="6"/>
      <c r="D43" s="19"/>
      <c r="E43" s="9"/>
      <c r="F43" s="19"/>
      <c r="G43" s="9"/>
      <c r="H43" s="19"/>
      <c r="I43" s="9"/>
      <c r="J43" s="19"/>
      <c r="K43" s="9"/>
      <c r="L43" s="19"/>
    </row>
    <row r="44" spans="1:12" ht="12">
      <c r="A44" s="3" t="s">
        <v>3</v>
      </c>
      <c r="D44" s="18"/>
      <c r="E44" s="17"/>
      <c r="F44" s="18"/>
      <c r="G44" s="17"/>
      <c r="H44" s="18"/>
      <c r="I44" s="17"/>
      <c r="J44" s="18"/>
      <c r="K44" s="17"/>
      <c r="L44" s="18"/>
    </row>
    <row r="45" spans="2:12" ht="12">
      <c r="B45" s="45" t="s">
        <v>42</v>
      </c>
      <c r="C45" s="45">
        <v>0.14</v>
      </c>
      <c r="D45" s="19">
        <f>(C45*D20)</f>
        <v>22295.000000000004</v>
      </c>
      <c r="E45" s="11"/>
      <c r="F45" s="19">
        <f>(C45*F20)</f>
        <v>89180.00000000001</v>
      </c>
      <c r="G45" s="9"/>
      <c r="H45" s="19">
        <f>(C45*H20)</f>
        <v>124215.00000000001</v>
      </c>
      <c r="I45" s="9"/>
      <c r="J45" s="19">
        <f>(C45*J20)</f>
        <v>114660.00000000001</v>
      </c>
      <c r="K45" s="9"/>
      <c r="L45" s="19">
        <f>(C45*L20)</f>
        <v>114660.00000000001</v>
      </c>
    </row>
    <row r="46" spans="2:12" ht="12">
      <c r="B46" s="4" t="s">
        <v>43</v>
      </c>
      <c r="C46" s="4">
        <v>0.06</v>
      </c>
      <c r="D46" s="19">
        <f>(C46*D40)</f>
        <v>8174.712</v>
      </c>
      <c r="E46" s="11"/>
      <c r="F46" s="19">
        <f>(C46*F40)</f>
        <v>9366.24</v>
      </c>
      <c r="G46" s="9"/>
      <c r="H46" s="19">
        <f>(C46*H40)</f>
        <v>13866.24</v>
      </c>
      <c r="I46" s="9"/>
      <c r="J46" s="19">
        <f>(C46*J40)</f>
        <v>13866.24</v>
      </c>
      <c r="K46" s="9"/>
      <c r="L46" s="19">
        <f>(C46*L40)</f>
        <v>13866.24</v>
      </c>
    </row>
    <row r="47" spans="2:12" ht="12">
      <c r="B47" s="45" t="s">
        <v>44</v>
      </c>
      <c r="C47" s="58">
        <v>0.015</v>
      </c>
      <c r="D47" s="22">
        <f>C47*D20</f>
        <v>2388.75</v>
      </c>
      <c r="E47" s="11"/>
      <c r="F47" s="22">
        <f>C47*F20</f>
        <v>9555</v>
      </c>
      <c r="G47" s="11"/>
      <c r="H47" s="22">
        <f>C47*H20</f>
        <v>13308.75</v>
      </c>
      <c r="I47" s="11"/>
      <c r="J47" s="22">
        <f>C47*J20</f>
        <v>12285</v>
      </c>
      <c r="K47" s="11"/>
      <c r="L47" s="22">
        <f>C47*L20</f>
        <v>12285</v>
      </c>
    </row>
    <row r="48" spans="2:13" s="4" customFormat="1" ht="12">
      <c r="B48" s="45" t="s">
        <v>45</v>
      </c>
      <c r="C48" s="45">
        <v>0.05</v>
      </c>
      <c r="D48" s="22">
        <f>C48*D22</f>
        <v>7962.5</v>
      </c>
      <c r="E48" s="92"/>
      <c r="F48" s="22">
        <f>C48*F22</f>
        <v>31850</v>
      </c>
      <c r="G48" s="92"/>
      <c r="H48" s="22">
        <f>C48*H22</f>
        <v>44362.5</v>
      </c>
      <c r="I48" s="92"/>
      <c r="J48" s="22">
        <f>C48*J22</f>
        <v>40950</v>
      </c>
      <c r="K48" s="92"/>
      <c r="L48" s="22">
        <f>C48*L22</f>
        <v>40950</v>
      </c>
      <c r="M48" s="86"/>
    </row>
    <row r="49" spans="2:12" ht="12.75" thickBot="1">
      <c r="B49" s="45" t="s">
        <v>46</v>
      </c>
      <c r="C49" s="45">
        <v>0.3</v>
      </c>
      <c r="D49" s="22">
        <f>C49*D20</f>
        <v>47775</v>
      </c>
      <c r="E49" s="59"/>
      <c r="F49" s="22">
        <f>C49*F20</f>
        <v>191100</v>
      </c>
      <c r="G49" s="60"/>
      <c r="H49" s="22">
        <f>C49*H20</f>
        <v>266175</v>
      </c>
      <c r="I49" s="60"/>
      <c r="J49" s="22">
        <f>C49*J20</f>
        <v>245700</v>
      </c>
      <c r="K49" s="60"/>
      <c r="L49" s="22">
        <f>C49*L20</f>
        <v>245700</v>
      </c>
    </row>
    <row r="50" spans="1:12" ht="12.75" thickBot="1">
      <c r="A50" s="31"/>
      <c r="B50" s="61" t="s">
        <v>22</v>
      </c>
      <c r="C50" s="31"/>
      <c r="D50" s="32">
        <f>SUM(D45:D49)</f>
        <v>88595.962</v>
      </c>
      <c r="E50" s="33"/>
      <c r="F50" s="32">
        <f>SUM(F45:F49)</f>
        <v>331051.24</v>
      </c>
      <c r="G50" s="33"/>
      <c r="H50" s="32">
        <f>SUM(H45:H49)</f>
        <v>461927.49</v>
      </c>
      <c r="I50" s="33"/>
      <c r="J50" s="32">
        <f>SUM(J45:J49)</f>
        <v>427461.24</v>
      </c>
      <c r="K50" s="33"/>
      <c r="L50" s="32">
        <f>SUM(L45:L49)</f>
        <v>427461.24</v>
      </c>
    </row>
    <row r="51" spans="1:12" ht="15.75" customHeight="1" thickBot="1">
      <c r="A51" s="34" t="s">
        <v>4</v>
      </c>
      <c r="B51" s="35"/>
      <c r="C51" s="35"/>
      <c r="D51" s="36">
        <f>D40+D50</f>
        <v>224841.162</v>
      </c>
      <c r="E51" s="37"/>
      <c r="F51" s="36">
        <f>F40+F50</f>
        <v>487155.24</v>
      </c>
      <c r="G51" s="39"/>
      <c r="H51" s="38">
        <f>H40+H50</f>
        <v>693031.49</v>
      </c>
      <c r="I51" s="39"/>
      <c r="J51" s="38">
        <f>J40+J50</f>
        <v>658565.24</v>
      </c>
      <c r="K51" s="39"/>
      <c r="L51" s="38">
        <f>L40+L50</f>
        <v>658565.24</v>
      </c>
    </row>
    <row r="52" spans="2:12" ht="12.75" thickBot="1">
      <c r="B52" s="7"/>
      <c r="C52" s="7"/>
      <c r="D52" s="22"/>
      <c r="E52" s="11"/>
      <c r="F52" s="22"/>
      <c r="G52" s="12"/>
      <c r="H52" s="22"/>
      <c r="I52" s="12"/>
      <c r="J52" s="22"/>
      <c r="K52" s="12"/>
      <c r="L52" s="22"/>
    </row>
    <row r="53" spans="1:13" s="4" customFormat="1" ht="12.75" thickBot="1">
      <c r="A53" s="40" t="s">
        <v>9</v>
      </c>
      <c r="B53" s="40"/>
      <c r="C53" s="40"/>
      <c r="D53" s="24">
        <f>D22-D51</f>
        <v>-65591.16200000001</v>
      </c>
      <c r="E53" s="25"/>
      <c r="F53" s="24">
        <f>F22-F51</f>
        <v>149844.76</v>
      </c>
      <c r="G53" s="25"/>
      <c r="H53" s="24">
        <f>H22-H51</f>
        <v>194218.51</v>
      </c>
      <c r="I53" s="25"/>
      <c r="J53" s="24">
        <f>J22-J51</f>
        <v>160434.76</v>
      </c>
      <c r="K53" s="25"/>
      <c r="L53" s="24">
        <f>L22-L51</f>
        <v>160434.76</v>
      </c>
      <c r="M53" s="86"/>
    </row>
    <row r="54" spans="1:13" s="4" customFormat="1" ht="12.75" thickBot="1">
      <c r="A54" s="26" t="s">
        <v>16</v>
      </c>
      <c r="B54" s="26"/>
      <c r="C54" s="26"/>
      <c r="D54" s="48">
        <f>D53/D22</f>
        <v>-0.4118754285714286</v>
      </c>
      <c r="E54" s="27"/>
      <c r="F54" s="48">
        <f>F53/F22</f>
        <v>0.23523510204081635</v>
      </c>
      <c r="G54" s="27"/>
      <c r="H54" s="48">
        <f>H53/H22</f>
        <v>0.2188994195548042</v>
      </c>
      <c r="I54" s="27"/>
      <c r="J54" s="48">
        <f>J53/J22</f>
        <v>0.19589103785103787</v>
      </c>
      <c r="K54" s="27"/>
      <c r="L54" s="48">
        <f>L53/L22</f>
        <v>0.19589103785103787</v>
      </c>
      <c r="M54" s="86"/>
    </row>
    <row r="55" spans="1:13" s="4" customFormat="1" ht="12.75" thickBot="1">
      <c r="A55" s="15" t="s">
        <v>51</v>
      </c>
      <c r="B55" s="15"/>
      <c r="C55" s="45">
        <v>0.15</v>
      </c>
      <c r="D55" s="96">
        <f>D53*C55</f>
        <v>-9838.6743</v>
      </c>
      <c r="E55" s="95"/>
      <c r="F55" s="95">
        <f>C55*F53</f>
        <v>22476.714</v>
      </c>
      <c r="G55" s="95"/>
      <c r="H55" s="95">
        <f>H53*C55</f>
        <v>29132.7765</v>
      </c>
      <c r="I55" s="95"/>
      <c r="J55" s="95">
        <f>J53*C55</f>
        <v>24065.214</v>
      </c>
      <c r="K55" s="95"/>
      <c r="L55" s="95">
        <f>L53*C55</f>
        <v>24065.214</v>
      </c>
      <c r="M55" s="86"/>
    </row>
    <row r="56" spans="1:13" s="4" customFormat="1" ht="12.75" thickBot="1">
      <c r="A56" s="15" t="s">
        <v>52</v>
      </c>
      <c r="B56" s="15"/>
      <c r="C56" s="45">
        <v>0.05</v>
      </c>
      <c r="D56" s="96">
        <f>D53*C56</f>
        <v>-3279.5581000000006</v>
      </c>
      <c r="E56" s="95"/>
      <c r="F56" s="95">
        <f>F53*C56</f>
        <v>7492.238000000001</v>
      </c>
      <c r="G56" s="95"/>
      <c r="H56" s="95">
        <f>H53*C56</f>
        <v>9710.925500000001</v>
      </c>
      <c r="I56" s="95"/>
      <c r="J56" s="95">
        <f>C56*J53</f>
        <v>8021.738000000001</v>
      </c>
      <c r="K56" s="95"/>
      <c r="L56" s="95">
        <f>L53*C56</f>
        <v>8021.738000000001</v>
      </c>
      <c r="M56" s="86"/>
    </row>
    <row r="57" spans="1:13" s="4" customFormat="1" ht="12">
      <c r="A57" s="14"/>
      <c r="B57" s="7"/>
      <c r="C57" s="7"/>
      <c r="D57" s="46"/>
      <c r="E57" s="46"/>
      <c r="F57" s="46"/>
      <c r="G57" s="46"/>
      <c r="H57" s="47"/>
      <c r="I57" s="47"/>
      <c r="J57" s="47"/>
      <c r="K57" s="47"/>
      <c r="L57" s="47"/>
      <c r="M57" s="86"/>
    </row>
    <row r="58" spans="1:13" s="4" customFormat="1" ht="12">
      <c r="A58" s="15"/>
      <c r="B58" s="4" t="s">
        <v>32</v>
      </c>
      <c r="M58" s="86"/>
    </row>
    <row r="59" spans="2:13" s="4" customFormat="1" ht="12">
      <c r="B59" s="103" t="s">
        <v>53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86"/>
    </row>
    <row r="60" spans="2:13" s="4" customFormat="1" ht="12">
      <c r="B60" s="103" t="s">
        <v>60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86"/>
    </row>
    <row r="61" spans="2:13" s="4" customFormat="1" ht="12">
      <c r="B61" s="4" t="s">
        <v>54</v>
      </c>
      <c r="M61" s="86"/>
    </row>
    <row r="62" spans="2:13" s="4" customFormat="1" ht="12">
      <c r="B62" s="4" t="s">
        <v>31</v>
      </c>
      <c r="M62" s="86"/>
    </row>
    <row r="63" spans="2:13" s="4" customFormat="1" ht="12">
      <c r="B63" s="4" t="s">
        <v>66</v>
      </c>
      <c r="M63" s="86"/>
    </row>
    <row r="64" spans="2:13" s="4" customFormat="1" ht="12">
      <c r="B64" s="4" t="s">
        <v>33</v>
      </c>
      <c r="M64" s="86"/>
    </row>
    <row r="65" spans="2:13" s="4" customFormat="1" ht="12">
      <c r="B65" s="4" t="s">
        <v>35</v>
      </c>
      <c r="M65" s="86"/>
    </row>
    <row r="66" spans="2:13" s="4" customFormat="1" ht="12">
      <c r="B66" s="4" t="s">
        <v>62</v>
      </c>
      <c r="M66" s="86"/>
    </row>
    <row r="67" spans="2:13" s="4" customFormat="1" ht="12">
      <c r="B67" s="4" t="s">
        <v>68</v>
      </c>
      <c r="M67" s="86"/>
    </row>
    <row r="68" spans="2:13" s="4" customFormat="1" ht="12">
      <c r="B68" s="4" t="s">
        <v>67</v>
      </c>
      <c r="M68" s="86"/>
    </row>
    <row r="69" spans="2:13" s="4" customFormat="1" ht="12">
      <c r="B69" s="4" t="s">
        <v>69</v>
      </c>
      <c r="M69" s="86"/>
    </row>
    <row r="70" spans="2:13" s="4" customFormat="1" ht="12">
      <c r="B70" s="4" t="s">
        <v>70</v>
      </c>
      <c r="M70" s="86"/>
    </row>
    <row r="71" spans="2:13" s="4" customFormat="1" ht="12">
      <c r="B71" s="4" t="s">
        <v>71</v>
      </c>
      <c r="M71" s="86"/>
    </row>
    <row r="72" spans="2:13" s="4" customFormat="1" ht="12">
      <c r="B72" s="4" t="s">
        <v>72</v>
      </c>
      <c r="M72" s="86"/>
    </row>
    <row r="73" spans="2:13" s="4" customFormat="1" ht="12">
      <c r="B73" s="4" t="s">
        <v>73</v>
      </c>
      <c r="M73" s="86"/>
    </row>
    <row r="74" spans="2:13" s="4" customFormat="1" ht="12">
      <c r="B74" s="4" t="s">
        <v>74</v>
      </c>
      <c r="M74" s="86"/>
    </row>
    <row r="75" spans="2:13" s="4" customFormat="1" ht="12">
      <c r="B75" s="4" t="s">
        <v>75</v>
      </c>
      <c r="M75" s="86"/>
    </row>
    <row r="76" spans="2:13" s="4" customFormat="1" ht="12">
      <c r="B76" s="4" t="s">
        <v>76</v>
      </c>
      <c r="M76" s="86"/>
    </row>
    <row r="77" spans="2:13" s="4" customFormat="1" ht="12">
      <c r="B77" s="4" t="s">
        <v>77</v>
      </c>
      <c r="M77" s="86"/>
    </row>
    <row r="78" s="4" customFormat="1" ht="12">
      <c r="M78" s="86"/>
    </row>
    <row r="79" s="4" customFormat="1" ht="12">
      <c r="M79" s="86"/>
    </row>
    <row r="80" spans="2:13" s="4" customFormat="1" ht="12">
      <c r="B80"/>
      <c r="M80" s="86"/>
    </row>
  </sheetData>
  <sheetProtection/>
  <mergeCells count="6">
    <mergeCell ref="A5:B5"/>
    <mergeCell ref="A6:B6"/>
    <mergeCell ref="A1:L1"/>
    <mergeCell ref="A2:L2"/>
    <mergeCell ref="B59:L59"/>
    <mergeCell ref="B60:L60"/>
  </mergeCells>
  <printOptions/>
  <pageMargins left="0.25" right="0.25" top="0.75" bottom="0.75" header="0.3" footer="0.3"/>
  <pageSetup fitToHeight="1" fitToWidth="1" horizontalDpi="600" verticalDpi="600" orientation="landscape" scale="4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C&amp;T</dc:creator>
  <cp:keywords/>
  <dc:description/>
  <cp:lastModifiedBy>Pat Stall</cp:lastModifiedBy>
  <cp:lastPrinted>2012-10-17T17:36:28Z</cp:lastPrinted>
  <dcterms:created xsi:type="dcterms:W3CDTF">2002-04-11T23:37:23Z</dcterms:created>
  <dcterms:modified xsi:type="dcterms:W3CDTF">2014-10-22T14:21:20Z</dcterms:modified>
  <cp:category/>
  <cp:version/>
  <cp:contentType/>
  <cp:contentStatus/>
</cp:coreProperties>
</file>