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6960" yWindow="520" windowWidth="25600" windowHeight="14980" tabRatio="677" activeTab="5"/>
  </bookViews>
  <sheets>
    <sheet name="SE REV" sheetId="4" r:id="rId1"/>
    <sheet name="SE COST" sheetId="5" r:id="rId2"/>
    <sheet name="CE REV" sheetId="6" r:id="rId3"/>
    <sheet name="CE COST" sheetId="7" r:id="rId4"/>
    <sheet name="EE REV" sheetId="1" r:id="rId5"/>
    <sheet name="EE COST" sheetId="3" r:id="rId6"/>
    <sheet name="BUILDING COST for ENGINEERING" sheetId="8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" i="3" l="1"/>
  <c r="M14" i="3"/>
  <c r="J14" i="3"/>
  <c r="G14" i="3"/>
  <c r="D14" i="3"/>
  <c r="P17" i="7"/>
  <c r="M17" i="7"/>
  <c r="J17" i="7"/>
  <c r="G17" i="7"/>
  <c r="D17" i="7"/>
  <c r="D6" i="7"/>
  <c r="D7" i="7"/>
  <c r="D10" i="7"/>
  <c r="D11" i="7"/>
  <c r="D14" i="7"/>
  <c r="E28" i="7"/>
  <c r="G6" i="7"/>
  <c r="G7" i="7"/>
  <c r="G10" i="7"/>
  <c r="G11" i="7"/>
  <c r="G14" i="7"/>
  <c r="H28" i="7"/>
  <c r="J6" i="7"/>
  <c r="J7" i="7"/>
  <c r="J10" i="7"/>
  <c r="J11" i="7"/>
  <c r="J14" i="7"/>
  <c r="K28" i="7"/>
  <c r="M6" i="7"/>
  <c r="M7" i="7"/>
  <c r="M10" i="7"/>
  <c r="M11" i="7"/>
  <c r="M14" i="7"/>
  <c r="N28" i="7"/>
  <c r="P6" i="7"/>
  <c r="P7" i="7"/>
  <c r="P10" i="7"/>
  <c r="P11" i="7"/>
  <c r="P14" i="7"/>
  <c r="B9" i="6"/>
  <c r="B10" i="6"/>
  <c r="B11" i="6"/>
  <c r="C6" i="6"/>
  <c r="C8" i="6"/>
  <c r="C9" i="6"/>
  <c r="C10" i="6"/>
  <c r="C11" i="6"/>
  <c r="D6" i="6"/>
  <c r="D7" i="6"/>
  <c r="D8" i="6"/>
  <c r="D9" i="6"/>
  <c r="D10" i="6"/>
  <c r="D11" i="6"/>
  <c r="E6" i="6"/>
  <c r="E7" i="6"/>
  <c r="E8" i="6"/>
  <c r="E9" i="6"/>
  <c r="E10" i="6"/>
  <c r="E11" i="6"/>
  <c r="F6" i="6"/>
  <c r="F7" i="6"/>
  <c r="F8" i="6"/>
  <c r="F9" i="6"/>
  <c r="F10" i="6"/>
  <c r="F11" i="6"/>
  <c r="B15" i="6"/>
  <c r="B17" i="6"/>
  <c r="D6" i="5"/>
  <c r="D7" i="5"/>
  <c r="D10" i="5"/>
  <c r="D11" i="5"/>
  <c r="D23" i="5"/>
  <c r="G6" i="5"/>
  <c r="G7" i="5"/>
  <c r="G10" i="5"/>
  <c r="G11" i="5"/>
  <c r="G23" i="5"/>
  <c r="J6" i="5"/>
  <c r="J7" i="5"/>
  <c r="J10" i="5"/>
  <c r="J11" i="5"/>
  <c r="J23" i="5"/>
  <c r="M6" i="5"/>
  <c r="M7" i="5"/>
  <c r="M10" i="5"/>
  <c r="M11" i="5"/>
  <c r="M23" i="5"/>
  <c r="P6" i="5"/>
  <c r="P7" i="5"/>
  <c r="P10" i="5"/>
  <c r="P11" i="5"/>
  <c r="P23" i="5"/>
  <c r="R23" i="5"/>
  <c r="B9" i="4"/>
  <c r="B10" i="4"/>
  <c r="B11" i="4"/>
  <c r="C6" i="4"/>
  <c r="C8" i="4"/>
  <c r="C9" i="4"/>
  <c r="C10" i="4"/>
  <c r="C11" i="4"/>
  <c r="D6" i="4"/>
  <c r="D7" i="4"/>
  <c r="D8" i="4"/>
  <c r="D9" i="4"/>
  <c r="D10" i="4"/>
  <c r="D11" i="4"/>
  <c r="E6" i="4"/>
  <c r="E7" i="4"/>
  <c r="E8" i="4"/>
  <c r="E9" i="4"/>
  <c r="E10" i="4"/>
  <c r="E11" i="4"/>
  <c r="F6" i="4"/>
  <c r="F7" i="4"/>
  <c r="F8" i="4"/>
  <c r="F9" i="4"/>
  <c r="F10" i="4"/>
  <c r="F11" i="4"/>
  <c r="B15" i="4"/>
  <c r="B17" i="4"/>
  <c r="B9" i="1"/>
  <c r="B10" i="1"/>
  <c r="B11" i="1"/>
  <c r="C6" i="1"/>
  <c r="C8" i="1"/>
  <c r="C9" i="1"/>
  <c r="C10" i="1"/>
  <c r="C11" i="1"/>
  <c r="D6" i="1"/>
  <c r="D7" i="1"/>
  <c r="D8" i="1"/>
  <c r="D9" i="1"/>
  <c r="D10" i="1"/>
  <c r="D11" i="1"/>
  <c r="E6" i="1"/>
  <c r="E7" i="1"/>
  <c r="E8" i="1"/>
  <c r="E9" i="1"/>
  <c r="E10" i="1"/>
  <c r="E11" i="1"/>
  <c r="F6" i="1"/>
  <c r="F7" i="1"/>
  <c r="F8" i="1"/>
  <c r="F9" i="1"/>
  <c r="F10" i="1"/>
  <c r="F11" i="1"/>
  <c r="D6" i="3"/>
  <c r="D7" i="3"/>
  <c r="D8" i="3"/>
  <c r="D10" i="3"/>
  <c r="D11" i="3"/>
  <c r="G6" i="3"/>
  <c r="G7" i="3"/>
  <c r="G10" i="3"/>
  <c r="G11" i="3"/>
  <c r="J6" i="3"/>
  <c r="J7" i="3"/>
  <c r="J8" i="3"/>
  <c r="J10" i="3"/>
  <c r="J11" i="3"/>
  <c r="M6" i="3"/>
  <c r="M7" i="3"/>
  <c r="M10" i="3"/>
  <c r="M11" i="3"/>
  <c r="P6" i="3"/>
  <c r="P7" i="3"/>
  <c r="P10" i="3"/>
  <c r="P11" i="3"/>
  <c r="P25" i="3"/>
  <c r="G25" i="3"/>
  <c r="M25" i="3"/>
  <c r="B15" i="1"/>
  <c r="B17" i="1"/>
  <c r="D25" i="3"/>
  <c r="J25" i="3"/>
  <c r="M28" i="7"/>
  <c r="D28" i="7"/>
  <c r="J28" i="7"/>
  <c r="P28" i="7"/>
  <c r="G28" i="7"/>
  <c r="R25" i="3"/>
  <c r="R28" i="7"/>
</calcChain>
</file>

<file path=xl/sharedStrings.xml><?xml version="1.0" encoding="utf-8"?>
<sst xmlns="http://schemas.openxmlformats.org/spreadsheetml/2006/main" count="200" uniqueCount="63">
  <si>
    <t>Yr 1</t>
  </si>
  <si>
    <t>Yr 2</t>
  </si>
  <si>
    <t>Yr 3</t>
  </si>
  <si>
    <t>Y 4</t>
  </si>
  <si>
    <t>Yr 5</t>
  </si>
  <si>
    <t>SOPH</t>
  </si>
  <si>
    <t>JUNIOR</t>
  </si>
  <si>
    <t>SENIOR</t>
  </si>
  <si>
    <t>TOTAL</t>
  </si>
  <si>
    <t>Planning Assumptions</t>
  </si>
  <si>
    <t>1. 10% attrition from FY to SOPH</t>
  </si>
  <si>
    <t>2. 5% attrition from SOPH to JUNIOR</t>
  </si>
  <si>
    <t>3. By Yr 5, program at steady state</t>
  </si>
  <si>
    <t>Personnel</t>
  </si>
  <si>
    <t>Lecturers</t>
  </si>
  <si>
    <t>Staff</t>
  </si>
  <si>
    <t>Library Resources</t>
  </si>
  <si>
    <t>Acquisition</t>
  </si>
  <si>
    <t>Subscription</t>
  </si>
  <si>
    <t>Equipment/Materials</t>
  </si>
  <si>
    <t>Planning Assumptions:</t>
  </si>
  <si>
    <t>3. Staff Costs = salary + 41% benefits</t>
  </si>
  <si>
    <t>Revenue to AA</t>
  </si>
  <si>
    <t>FTES</t>
  </si>
  <si>
    <t>5. Academic Affairs will receive approx. $4,000 per FTES</t>
  </si>
  <si>
    <t>4. FTES assumes average unit load of 13 units undergrad.</t>
  </si>
  <si>
    <t>A.  ANTICIPATED COST PROJECTIONS FOR NEW STATESIDE PROGRAMS</t>
  </si>
  <si>
    <t>B. ANTICIPATED REVENUES FOR NEW STATESIDE PROGRAMS</t>
  </si>
  <si>
    <t>TT Faculty salary</t>
  </si>
  <si>
    <t>TT faculty benefits (43.4%)</t>
  </si>
  <si>
    <t>Number</t>
  </si>
  <si>
    <t>Cost</t>
  </si>
  <si>
    <t>Year 1</t>
  </si>
  <si>
    <t>Year 2</t>
  </si>
  <si>
    <t>Year 3</t>
  </si>
  <si>
    <t>Year 4</t>
  </si>
  <si>
    <t>Year 5</t>
  </si>
  <si>
    <t>Lecturer benefits (41%)</t>
  </si>
  <si>
    <t>Staff benefits (41%)</t>
  </si>
  <si>
    <t>Program Cost (SUM)</t>
  </si>
  <si>
    <t>6. *Expected as federal grant funding (likely Dept of Ed, eg, Title IV funds)</t>
  </si>
  <si>
    <t xml:space="preserve"> </t>
  </si>
  <si>
    <t>TT Faculty start-up funds</t>
  </si>
  <si>
    <t>2. Average Lecturer Costs = $1,777/wtu + 41% benefits if time base at .4</t>
  </si>
  <si>
    <t>Computer Network &amp; Software</t>
  </si>
  <si>
    <t>Expendables</t>
  </si>
  <si>
    <t>Projected 5-year cost</t>
  </si>
  <si>
    <t>1. Starting Faculty Costs = salary + 41% benefits</t>
  </si>
  <si>
    <t>salary</t>
  </si>
  <si>
    <t>start-up</t>
  </si>
  <si>
    <t>FRESHMN</t>
  </si>
  <si>
    <t>5-year period:</t>
  </si>
  <si>
    <t>Tuition Revenue</t>
  </si>
  <si>
    <t>Grants* and donations</t>
  </si>
  <si>
    <t>Lab benches &amp; equipment</t>
  </si>
  <si>
    <t>B. ANTICIPATED REVENUES FOR NEW STATESIDE PROGRAMS: SOFTWARE ENGINEERING</t>
  </si>
  <si>
    <t>A.  ANTICIPATED COST PROJECTIONS FOR NEW STATESIDE PROGRAM: SOFTWARE ENGINEERING</t>
  </si>
  <si>
    <t>A.  ANTICIPATED COST PROJECTIONS FOR NEW STATESIDE PROGRAM: COMPUTER ENGINEERING</t>
  </si>
  <si>
    <t>Lab equipment</t>
  </si>
  <si>
    <t>4. The lab equipment is $25K per bench x 15 benches, with 2-3 students per bench, 4-year lifespan (each bench has equipment such as power supply, function generator, ocilliscope, …)</t>
  </si>
  <si>
    <t>4. Lifespan of computer network is 4 years</t>
  </si>
  <si>
    <t xml:space="preserve">A Feasibility Study will be conducted to give us a clearer picture of the new insfrastructure needed to lauch the engineering programs. </t>
  </si>
  <si>
    <t>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</si>
</sst>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2" xfId="0" applyBorder="1"/>
    <xf numFmtId="165" fontId="0" fillId="0" borderId="0" xfId="1" applyNumberFormat="1" applyFont="1"/>
    <xf numFmtId="0" fontId="1" fillId="3" borderId="1" xfId="0" applyFont="1" applyFill="1" applyBorder="1"/>
    <xf numFmtId="6" fontId="1" fillId="3" borderId="1" xfId="0" applyNumberFormat="1" applyFont="1" applyFill="1" applyBorder="1" applyAlignment="1">
      <alignment horizontal="center"/>
    </xf>
    <xf numFmtId="0" fontId="6" fillId="0" borderId="0" xfId="0" applyFont="1"/>
    <xf numFmtId="6" fontId="6" fillId="0" borderId="0" xfId="0" applyNumberFormat="1" applyFont="1"/>
    <xf numFmtId="164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0" fontId="0" fillId="0" borderId="5" xfId="0" applyFill="1" applyBorder="1" applyAlignment="1">
      <alignment horizontal="left"/>
    </xf>
    <xf numFmtId="6" fontId="0" fillId="0" borderId="6" xfId="0" applyNumberFormat="1" applyBorder="1" applyAlignment="1">
      <alignment horizontal="right"/>
    </xf>
    <xf numFmtId="0" fontId="0" fillId="0" borderId="5" xfId="0" applyBorder="1"/>
    <xf numFmtId="0" fontId="0" fillId="3" borderId="7" xfId="0" applyFill="1" applyBorder="1"/>
    <xf numFmtId="6" fontId="0" fillId="3" borderId="8" xfId="0" applyNumberFormat="1" applyFill="1" applyBorder="1"/>
    <xf numFmtId="6" fontId="0" fillId="0" borderId="0" xfId="0" applyNumberFormat="1" applyBorder="1" applyAlignment="1">
      <alignment horizontal="center"/>
    </xf>
    <xf numFmtId="6" fontId="1" fillId="3" borderId="0" xfId="0" applyNumberFormat="1" applyFont="1" applyFill="1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0" fillId="0" borderId="10" xfId="0" applyBorder="1"/>
    <xf numFmtId="0" fontId="1" fillId="3" borderId="9" xfId="0" applyFont="1" applyFill="1" applyBorder="1"/>
    <xf numFmtId="0" fontId="1" fillId="0" borderId="0" xfId="0" applyFont="1" applyBorder="1" applyAlignment="1">
      <alignment horizontal="center"/>
    </xf>
    <xf numFmtId="0" fontId="6" fillId="2" borderId="11" xfId="0" applyFont="1" applyFill="1" applyBorder="1"/>
    <xf numFmtId="0" fontId="0" fillId="2" borderId="12" xfId="0" applyFill="1" applyBorder="1"/>
    <xf numFmtId="6" fontId="6" fillId="2" borderId="13" xfId="0" applyNumberFormat="1" applyFont="1" applyFill="1" applyBorder="1"/>
    <xf numFmtId="0" fontId="0" fillId="2" borderId="14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4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B28" sqref="B28"/>
    </sheetView>
  </sheetViews>
  <sheetFormatPr baseColWidth="10" defaultColWidth="8.83203125" defaultRowHeight="14" x14ac:dyDescent="0"/>
  <cols>
    <col min="1" max="1" width="19.5" customWidth="1"/>
    <col min="2" max="2" width="12" customWidth="1"/>
    <col min="3" max="3" width="11.6640625" customWidth="1"/>
    <col min="4" max="4" width="12.5" customWidth="1"/>
    <col min="5" max="6" width="11.5" customWidth="1"/>
  </cols>
  <sheetData>
    <row r="2" spans="1:6">
      <c r="A2" s="1" t="s">
        <v>55</v>
      </c>
      <c r="B2" s="1"/>
      <c r="C2" s="1"/>
    </row>
    <row r="4" spans="1:6">
      <c r="A4" s="21"/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</row>
    <row r="5" spans="1:6">
      <c r="A5" s="4" t="s">
        <v>50</v>
      </c>
      <c r="B5" s="4">
        <v>25</v>
      </c>
      <c r="C5" s="4">
        <v>35</v>
      </c>
      <c r="D5" s="4">
        <v>45</v>
      </c>
      <c r="E5" s="4">
        <v>55</v>
      </c>
      <c r="F5" s="4">
        <v>65</v>
      </c>
    </row>
    <row r="6" spans="1:6">
      <c r="A6" s="4" t="s">
        <v>5</v>
      </c>
      <c r="B6" s="4">
        <v>0</v>
      </c>
      <c r="C6" s="4">
        <f>B5*0.9</f>
        <v>22.5</v>
      </c>
      <c r="D6" s="4">
        <f>C5*0.9</f>
        <v>31.5</v>
      </c>
      <c r="E6" s="4">
        <f>D5*0.9</f>
        <v>40.5</v>
      </c>
      <c r="F6" s="4">
        <f>E5*0.9</f>
        <v>49.5</v>
      </c>
    </row>
    <row r="7" spans="1:6">
      <c r="A7" s="4" t="s">
        <v>6</v>
      </c>
      <c r="B7" s="4">
        <v>20</v>
      </c>
      <c r="C7" s="4">
        <v>30</v>
      </c>
      <c r="D7" s="4">
        <f>ROUND(C6*0.95,0)</f>
        <v>21</v>
      </c>
      <c r="E7" s="4">
        <f>ROUND(D6*0.95,0)</f>
        <v>30</v>
      </c>
      <c r="F7" s="4">
        <f>ROUND(E6*0.95,0)</f>
        <v>38</v>
      </c>
    </row>
    <row r="8" spans="1:6">
      <c r="A8" s="4" t="s">
        <v>7</v>
      </c>
      <c r="B8" s="4">
        <v>0</v>
      </c>
      <c r="C8" s="4">
        <f>B7</f>
        <v>20</v>
      </c>
      <c r="D8" s="4">
        <f>C7</f>
        <v>30</v>
      </c>
      <c r="E8" s="4">
        <f>D7</f>
        <v>21</v>
      </c>
      <c r="F8" s="4">
        <f>E7</f>
        <v>30</v>
      </c>
    </row>
    <row r="9" spans="1:6">
      <c r="A9" s="4" t="s">
        <v>8</v>
      </c>
      <c r="B9" s="4">
        <f>SUM(B5:B8)</f>
        <v>45</v>
      </c>
      <c r="C9" s="4">
        <f>SUM(C5:C8)</f>
        <v>107.5</v>
      </c>
      <c r="D9" s="4">
        <f>SUM(D5:D8)</f>
        <v>127.5</v>
      </c>
      <c r="E9" s="4">
        <f>SUM(E5:E8)</f>
        <v>146.5</v>
      </c>
      <c r="F9" s="4">
        <f>SUM(F5:F8)</f>
        <v>182.5</v>
      </c>
    </row>
    <row r="10" spans="1:6">
      <c r="A10" s="7" t="s">
        <v>23</v>
      </c>
      <c r="B10" s="22">
        <f>B9*(13/15)</f>
        <v>39</v>
      </c>
      <c r="C10" s="22">
        <f>C9*(13/15)</f>
        <v>93.166666666666671</v>
      </c>
      <c r="D10" s="22">
        <f>D9*(13/15)</f>
        <v>110.5</v>
      </c>
      <c r="E10" s="22">
        <f>E9*(13/15)</f>
        <v>126.96666666666667</v>
      </c>
      <c r="F10" s="22">
        <f>F9*(13/15)</f>
        <v>158.16666666666669</v>
      </c>
    </row>
    <row r="11" spans="1:6">
      <c r="A11" s="7" t="s">
        <v>22</v>
      </c>
      <c r="B11" s="23">
        <f>4000*B10</f>
        <v>156000</v>
      </c>
      <c r="C11" s="23">
        <f>4000*C10</f>
        <v>372666.66666666669</v>
      </c>
      <c r="D11" s="23">
        <f>4000*D10</f>
        <v>442000</v>
      </c>
      <c r="E11" s="23">
        <f>4000*E10</f>
        <v>507866.66666666669</v>
      </c>
      <c r="F11" s="23">
        <f>4000*F10</f>
        <v>632666.66666666674</v>
      </c>
    </row>
    <row r="12" spans="1:6">
      <c r="A12" s="7"/>
      <c r="B12" s="23"/>
      <c r="C12" s="23"/>
      <c r="D12" s="23"/>
      <c r="E12" s="23"/>
      <c r="F12" s="23"/>
    </row>
    <row r="14" spans="1:6" ht="15" thickBot="1">
      <c r="A14" s="24" t="s">
        <v>51</v>
      </c>
      <c r="B14" s="25"/>
    </row>
    <row r="15" spans="1:6">
      <c r="A15" s="26" t="s">
        <v>52</v>
      </c>
      <c r="B15" s="27">
        <f>SUM(B11:F11)</f>
        <v>2111200</v>
      </c>
    </row>
    <row r="16" spans="1:6">
      <c r="A16" s="28" t="s">
        <v>53</v>
      </c>
      <c r="B16" s="27">
        <v>0</v>
      </c>
    </row>
    <row r="17" spans="1:2">
      <c r="A17" s="29" t="s">
        <v>8</v>
      </c>
      <c r="B17" s="30">
        <f>SUM(B15:B16)</f>
        <v>2111200</v>
      </c>
    </row>
    <row r="19" spans="1:2">
      <c r="A19" t="s">
        <v>9</v>
      </c>
    </row>
    <row r="20" spans="1:2">
      <c r="A20" t="s">
        <v>10</v>
      </c>
    </row>
    <row r="21" spans="1:2">
      <c r="A21" t="s">
        <v>11</v>
      </c>
    </row>
    <row r="22" spans="1:2">
      <c r="A22" t="s">
        <v>12</v>
      </c>
    </row>
    <row r="23" spans="1:2">
      <c r="A23" t="s">
        <v>25</v>
      </c>
    </row>
    <row r="24" spans="1:2">
      <c r="A24" t="s">
        <v>24</v>
      </c>
    </row>
    <row r="25" spans="1:2">
      <c r="A25" t="s">
        <v>40</v>
      </c>
    </row>
    <row r="26" spans="1:2">
      <c r="B26" t="s">
        <v>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G30" sqref="G30"/>
    </sheetView>
  </sheetViews>
  <sheetFormatPr baseColWidth="10" defaultColWidth="8.83203125" defaultRowHeight="14" x14ac:dyDescent="0"/>
  <cols>
    <col min="1" max="1" width="28.5" customWidth="1"/>
    <col min="2" max="2" width="1" customWidth="1"/>
    <col min="3" max="3" width="10.1640625" style="7" customWidth="1"/>
    <col min="4" max="4" width="11.83203125" style="7" customWidth="1"/>
    <col min="5" max="5" width="1.5" style="10" customWidth="1"/>
    <col min="6" max="6" width="8.83203125" style="7"/>
    <col min="7" max="7" width="9.83203125" style="7" customWidth="1"/>
    <col min="8" max="8" width="1.5" style="10" customWidth="1"/>
    <col min="9" max="9" width="8.83203125" style="7"/>
    <col min="10" max="10" width="13.6640625" style="7" customWidth="1"/>
    <col min="11" max="11" width="1.5" style="10" customWidth="1"/>
    <col min="12" max="12" width="8.83203125" style="7"/>
    <col min="13" max="13" width="13.33203125" style="7" customWidth="1"/>
    <col min="14" max="14" width="1.5" style="10" customWidth="1"/>
    <col min="15" max="15" width="13.6640625" style="7" customWidth="1"/>
    <col min="16" max="16" width="13.1640625" customWidth="1"/>
    <col min="17" max="18" width="13.1640625" bestFit="1" customWidth="1"/>
  </cols>
  <sheetData>
    <row r="1" spans="1:16">
      <c r="A1" s="9"/>
      <c r="B1" s="9"/>
      <c r="C1" s="10"/>
      <c r="D1" s="10"/>
      <c r="F1" s="10"/>
      <c r="G1" s="10"/>
      <c r="I1" s="10"/>
      <c r="J1" s="10"/>
      <c r="L1" s="10"/>
      <c r="M1" s="10"/>
      <c r="O1" s="10"/>
      <c r="P1" s="9"/>
    </row>
    <row r="2" spans="1:16">
      <c r="A2" s="11" t="s">
        <v>56</v>
      </c>
      <c r="B2" s="9"/>
      <c r="C2" s="10"/>
      <c r="D2" s="10"/>
      <c r="F2" s="10"/>
      <c r="G2" s="10"/>
      <c r="I2" s="10"/>
      <c r="J2" s="10"/>
      <c r="L2" s="10"/>
      <c r="M2" s="10"/>
      <c r="O2" s="10"/>
      <c r="P2" s="9"/>
    </row>
    <row r="3" spans="1:16">
      <c r="A3" s="9"/>
      <c r="B3" s="9"/>
      <c r="C3" s="10"/>
      <c r="D3" s="10"/>
      <c r="F3" s="10"/>
      <c r="G3" s="10"/>
      <c r="I3" s="10"/>
      <c r="J3" s="10"/>
      <c r="L3" s="10"/>
      <c r="M3" s="10"/>
      <c r="O3" s="10"/>
      <c r="P3" s="9"/>
    </row>
    <row r="4" spans="1:16">
      <c r="A4" s="2"/>
      <c r="B4" s="2"/>
      <c r="C4" s="46" t="s">
        <v>32</v>
      </c>
      <c r="D4" s="46"/>
      <c r="E4" s="37"/>
      <c r="F4" s="46" t="s">
        <v>33</v>
      </c>
      <c r="G4" s="46"/>
      <c r="H4" s="37"/>
      <c r="I4" s="46" t="s">
        <v>34</v>
      </c>
      <c r="J4" s="46"/>
      <c r="K4" s="37"/>
      <c r="L4" s="46" t="s">
        <v>35</v>
      </c>
      <c r="M4" s="46"/>
      <c r="N4" s="37"/>
      <c r="O4" s="46" t="s">
        <v>36</v>
      </c>
      <c r="P4" s="46"/>
    </row>
    <row r="5" spans="1:16">
      <c r="A5" s="3" t="s">
        <v>13</v>
      </c>
      <c r="B5" s="2"/>
      <c r="C5" s="8" t="s">
        <v>30</v>
      </c>
      <c r="D5" s="8" t="s">
        <v>31</v>
      </c>
      <c r="F5" s="8" t="s">
        <v>30</v>
      </c>
      <c r="G5" s="8" t="s">
        <v>31</v>
      </c>
      <c r="I5" s="8" t="s">
        <v>30</v>
      </c>
      <c r="J5" s="8" t="s">
        <v>31</v>
      </c>
      <c r="L5" s="8" t="s">
        <v>30</v>
      </c>
      <c r="M5" s="8" t="s">
        <v>31</v>
      </c>
      <c r="O5" s="8" t="s">
        <v>30</v>
      </c>
      <c r="P5" s="8" t="s">
        <v>31</v>
      </c>
    </row>
    <row r="6" spans="1:16">
      <c r="A6" s="2" t="s">
        <v>28</v>
      </c>
      <c r="B6" s="2"/>
      <c r="C6" s="4">
        <v>1</v>
      </c>
      <c r="D6" s="5">
        <f>C6*$C$32</f>
        <v>80000</v>
      </c>
      <c r="E6" s="31"/>
      <c r="F6" s="4">
        <v>2</v>
      </c>
      <c r="G6" s="5">
        <f>F6*$C$32</f>
        <v>160000</v>
      </c>
      <c r="I6" s="4">
        <v>2</v>
      </c>
      <c r="J6" s="5">
        <f>I6*$C$32</f>
        <v>160000</v>
      </c>
      <c r="L6" s="4">
        <v>2</v>
      </c>
      <c r="M6" s="5">
        <f>L6*$C$32</f>
        <v>160000</v>
      </c>
      <c r="O6" s="4">
        <v>3</v>
      </c>
      <c r="P6" s="5">
        <f>O6*$C$32</f>
        <v>240000</v>
      </c>
    </row>
    <row r="7" spans="1:16">
      <c r="A7" s="2" t="s">
        <v>29</v>
      </c>
      <c r="B7" s="2"/>
      <c r="C7" s="4"/>
      <c r="D7" s="5">
        <f>0.434*D6</f>
        <v>34720</v>
      </c>
      <c r="E7" s="31"/>
      <c r="F7" s="4"/>
      <c r="G7" s="5">
        <f>0.434*G6</f>
        <v>69440</v>
      </c>
      <c r="I7" s="4"/>
      <c r="J7" s="5">
        <f>0.434*J6</f>
        <v>69440</v>
      </c>
      <c r="L7" s="4"/>
      <c r="M7" s="5">
        <f>0.434*M6</f>
        <v>69440</v>
      </c>
      <c r="O7" s="4"/>
      <c r="P7" s="5">
        <f>0.434*P6</f>
        <v>104160</v>
      </c>
    </row>
    <row r="8" spans="1:16">
      <c r="A8" s="2" t="s">
        <v>42</v>
      </c>
      <c r="B8" s="2"/>
      <c r="C8" s="4"/>
      <c r="D8" s="5">
        <v>20000</v>
      </c>
      <c r="E8" s="31"/>
      <c r="F8" s="4"/>
      <c r="G8" s="5">
        <v>20000</v>
      </c>
      <c r="I8" s="4"/>
      <c r="J8" s="5"/>
      <c r="L8" s="4"/>
      <c r="M8" s="5"/>
      <c r="O8" s="4"/>
      <c r="P8" s="5">
        <v>20000</v>
      </c>
    </row>
    <row r="9" spans="1:16">
      <c r="A9" s="2"/>
      <c r="B9" s="2"/>
      <c r="C9" s="4"/>
      <c r="D9" s="5"/>
      <c r="E9" s="31"/>
      <c r="F9" s="4"/>
      <c r="G9" s="5"/>
      <c r="H9" s="31"/>
      <c r="I9" s="4"/>
      <c r="J9" s="5"/>
      <c r="L9" s="4"/>
      <c r="M9" s="5"/>
      <c r="O9" s="5"/>
      <c r="P9" s="2"/>
    </row>
    <row r="10" spans="1:16">
      <c r="A10" s="2" t="s">
        <v>14</v>
      </c>
      <c r="B10" s="2"/>
      <c r="C10" s="4">
        <v>1</v>
      </c>
      <c r="D10" s="5">
        <f>C10*24*1777</f>
        <v>42648</v>
      </c>
      <c r="E10" s="31"/>
      <c r="F10" s="4">
        <v>1</v>
      </c>
      <c r="G10" s="5">
        <f>F10*24*1777</f>
        <v>42648</v>
      </c>
      <c r="H10" s="31"/>
      <c r="I10" s="4">
        <v>1</v>
      </c>
      <c r="J10" s="5">
        <f>I10*24*1777</f>
        <v>42648</v>
      </c>
      <c r="L10" s="4">
        <v>2</v>
      </c>
      <c r="M10" s="5">
        <f>L10*24*1777</f>
        <v>85296</v>
      </c>
      <c r="O10" s="4">
        <v>2</v>
      </c>
      <c r="P10" s="5">
        <f>O10*24*1777</f>
        <v>85296</v>
      </c>
    </row>
    <row r="11" spans="1:16">
      <c r="A11" s="2" t="s">
        <v>37</v>
      </c>
      <c r="B11" s="2"/>
      <c r="C11" s="4"/>
      <c r="D11" s="5">
        <f>0.41*D10</f>
        <v>17485.68</v>
      </c>
      <c r="E11" s="31"/>
      <c r="F11" s="4"/>
      <c r="G11" s="5">
        <f>0.41*G10</f>
        <v>17485.68</v>
      </c>
      <c r="H11" s="31"/>
      <c r="I11" s="4"/>
      <c r="J11" s="5">
        <f>0.41*J10</f>
        <v>17485.68</v>
      </c>
      <c r="L11" s="4"/>
      <c r="M11" s="5">
        <f>0.41*M10</f>
        <v>34971.360000000001</v>
      </c>
      <c r="O11" s="4"/>
      <c r="P11" s="5">
        <f>0.41*P10</f>
        <v>34971.360000000001</v>
      </c>
    </row>
    <row r="12" spans="1:16">
      <c r="A12" s="2"/>
      <c r="B12" s="2"/>
      <c r="C12" s="4"/>
      <c r="D12" s="5"/>
      <c r="E12" s="31"/>
      <c r="F12" s="4"/>
      <c r="G12" s="5"/>
      <c r="H12" s="31"/>
      <c r="I12" s="4"/>
      <c r="J12" s="5"/>
      <c r="L12" s="4"/>
      <c r="M12" s="5"/>
      <c r="O12" s="4"/>
      <c r="P12" s="5"/>
    </row>
    <row r="13" spans="1:16">
      <c r="A13" s="2" t="s">
        <v>15</v>
      </c>
      <c r="B13" s="2"/>
      <c r="C13" s="4"/>
      <c r="D13" s="5"/>
      <c r="E13" s="31"/>
      <c r="F13" s="4"/>
      <c r="G13" s="5"/>
      <c r="H13" s="31"/>
      <c r="I13" s="4"/>
      <c r="J13" s="5"/>
      <c r="K13" s="31"/>
      <c r="L13" s="4"/>
      <c r="M13" s="5"/>
      <c r="O13" s="4"/>
      <c r="P13" s="5"/>
    </row>
    <row r="14" spans="1:16">
      <c r="A14" s="2" t="s">
        <v>38</v>
      </c>
      <c r="B14" s="2"/>
      <c r="C14" s="4"/>
      <c r="D14" s="5"/>
      <c r="E14" s="31"/>
      <c r="F14" s="4"/>
      <c r="G14" s="5"/>
      <c r="H14" s="31"/>
      <c r="I14" s="4"/>
      <c r="J14" s="5"/>
      <c r="K14" s="31"/>
      <c r="L14" s="4"/>
      <c r="M14" s="5"/>
      <c r="O14" s="4"/>
      <c r="P14" s="5"/>
    </row>
    <row r="15" spans="1:16">
      <c r="A15" s="2"/>
      <c r="B15" s="2"/>
      <c r="C15" s="4"/>
      <c r="D15" s="4"/>
      <c r="F15" s="4"/>
      <c r="G15" s="4"/>
      <c r="I15" s="4"/>
      <c r="J15" s="4"/>
      <c r="L15" s="4"/>
      <c r="M15" s="4"/>
      <c r="O15" s="4"/>
      <c r="P15" s="2"/>
    </row>
    <row r="16" spans="1:16">
      <c r="A16" s="3" t="s">
        <v>16</v>
      </c>
      <c r="B16" s="3"/>
      <c r="C16" s="6"/>
      <c r="D16" s="4"/>
      <c r="F16" s="4"/>
      <c r="G16" s="4"/>
      <c r="I16" s="4"/>
      <c r="J16" s="4"/>
      <c r="L16" s="4"/>
      <c r="M16" s="4"/>
      <c r="O16" s="4"/>
      <c r="P16" s="2"/>
    </row>
    <row r="17" spans="1:19">
      <c r="A17" s="2" t="s">
        <v>17</v>
      </c>
      <c r="B17" s="2"/>
      <c r="C17" s="4"/>
      <c r="D17" s="5">
        <v>10000</v>
      </c>
      <c r="E17" s="31"/>
      <c r="F17" s="4"/>
      <c r="G17" s="5">
        <v>1500</v>
      </c>
      <c r="H17" s="31"/>
      <c r="I17" s="4"/>
      <c r="J17" s="5">
        <v>1500</v>
      </c>
      <c r="K17" s="31"/>
      <c r="L17" s="4"/>
      <c r="M17" s="5">
        <v>1500</v>
      </c>
      <c r="O17" s="4"/>
      <c r="P17" s="5">
        <v>1500</v>
      </c>
    </row>
    <row r="18" spans="1:19">
      <c r="A18" s="2" t="s">
        <v>18</v>
      </c>
      <c r="B18" s="2"/>
      <c r="C18" s="4"/>
      <c r="D18" s="5">
        <v>5000</v>
      </c>
      <c r="E18" s="31"/>
      <c r="F18" s="4"/>
      <c r="G18" s="5">
        <v>5000</v>
      </c>
      <c r="H18" s="31"/>
      <c r="I18" s="4"/>
      <c r="J18" s="5">
        <v>5000</v>
      </c>
      <c r="K18" s="31"/>
      <c r="L18" s="4"/>
      <c r="M18" s="5">
        <v>5000</v>
      </c>
      <c r="O18" s="4"/>
      <c r="P18" s="5">
        <v>7000</v>
      </c>
    </row>
    <row r="19" spans="1:19">
      <c r="A19" s="2"/>
      <c r="B19" s="2"/>
      <c r="C19" s="4"/>
      <c r="D19" s="4"/>
      <c r="F19" s="4"/>
      <c r="G19" s="4"/>
      <c r="I19" s="4"/>
      <c r="J19" s="4"/>
      <c r="L19" s="4"/>
      <c r="M19" s="4"/>
      <c r="O19" s="4"/>
      <c r="P19" s="2"/>
    </row>
    <row r="20" spans="1:19">
      <c r="A20" s="3" t="s">
        <v>19</v>
      </c>
      <c r="B20" s="2"/>
      <c r="C20" s="4"/>
      <c r="D20" s="4"/>
      <c r="F20" s="4"/>
      <c r="G20" s="4"/>
      <c r="I20" s="4"/>
      <c r="J20" s="4"/>
      <c r="L20" s="4"/>
      <c r="M20" s="4"/>
      <c r="O20" s="4"/>
      <c r="P20" s="5"/>
    </row>
    <row r="21" spans="1:19" ht="15" thickBot="1">
      <c r="A21" s="2" t="s">
        <v>44</v>
      </c>
      <c r="B21" s="2"/>
      <c r="C21" s="4"/>
      <c r="D21" s="5">
        <v>100000</v>
      </c>
      <c r="E21" s="31"/>
      <c r="F21" s="4"/>
      <c r="G21" s="4"/>
      <c r="I21" s="4"/>
      <c r="J21" s="5"/>
      <c r="L21" s="4"/>
      <c r="M21" s="5"/>
      <c r="O21" s="4"/>
      <c r="P21" s="5">
        <v>100000</v>
      </c>
    </row>
    <row r="22" spans="1:19">
      <c r="A22" s="14"/>
      <c r="B22" s="14"/>
      <c r="C22" s="4"/>
      <c r="D22" s="4"/>
      <c r="F22" s="4"/>
      <c r="G22" s="4"/>
      <c r="I22" s="4"/>
      <c r="J22" s="4"/>
      <c r="L22" s="4"/>
      <c r="M22" s="4"/>
      <c r="O22" s="4"/>
      <c r="P22" s="2"/>
      <c r="Q22" t="s">
        <v>41</v>
      </c>
      <c r="R22" s="38" t="s">
        <v>46</v>
      </c>
      <c r="S22" s="39"/>
    </row>
    <row r="23" spans="1:19" ht="15" thickBot="1">
      <c r="A23" s="16" t="s">
        <v>39</v>
      </c>
      <c r="B23" s="16"/>
      <c r="C23" s="8"/>
      <c r="D23" s="17">
        <f>SUM(D6:D21)</f>
        <v>309853.68</v>
      </c>
      <c r="E23" s="32"/>
      <c r="F23" s="17"/>
      <c r="G23" s="17">
        <f>SUM(G6:G21)</f>
        <v>316073.68</v>
      </c>
      <c r="H23" s="32"/>
      <c r="I23" s="17"/>
      <c r="J23" s="17">
        <f>SUM(J6:J21)</f>
        <v>296073.68</v>
      </c>
      <c r="K23" s="32"/>
      <c r="L23" s="17"/>
      <c r="M23" s="17">
        <f>SUM(M6:M21)</f>
        <v>356207.35999999999</v>
      </c>
      <c r="N23" s="32"/>
      <c r="O23" s="17"/>
      <c r="P23" s="17">
        <f>SUM(P6:P21)</f>
        <v>592927.36</v>
      </c>
      <c r="Q23" s="15" t="s">
        <v>41</v>
      </c>
      <c r="R23" s="40">
        <f>SUM(D23:P23)</f>
        <v>1871135.7599999998</v>
      </c>
      <c r="S23" s="41"/>
    </row>
    <row r="24" spans="1:19">
      <c r="A24" s="9"/>
      <c r="B24" s="9"/>
      <c r="C24" s="10"/>
      <c r="D24" s="10"/>
      <c r="F24" s="10"/>
      <c r="G24" s="10"/>
      <c r="I24" s="10"/>
      <c r="J24" s="10"/>
      <c r="L24" s="10"/>
      <c r="M24" s="10"/>
      <c r="O24" s="10"/>
      <c r="P24" s="9"/>
    </row>
    <row r="25" spans="1:19">
      <c r="A25" s="12" t="s">
        <v>20</v>
      </c>
      <c r="B25" s="9"/>
      <c r="C25" s="10"/>
      <c r="D25" s="10"/>
      <c r="F25" s="10"/>
      <c r="G25" s="10"/>
      <c r="I25" s="10"/>
      <c r="J25" s="10"/>
      <c r="L25" s="10"/>
      <c r="M25" s="10"/>
      <c r="O25" s="10"/>
      <c r="P25" s="9"/>
    </row>
    <row r="26" spans="1:19">
      <c r="A26" s="9" t="s">
        <v>47</v>
      </c>
      <c r="D26" s="10"/>
      <c r="F26" s="10"/>
      <c r="G26" s="10"/>
      <c r="I26" s="10"/>
      <c r="J26" s="10"/>
      <c r="L26" s="10"/>
      <c r="M26" s="10"/>
      <c r="O26" s="10"/>
      <c r="P26" s="9"/>
    </row>
    <row r="27" spans="1:19">
      <c r="A27" s="9" t="s">
        <v>43</v>
      </c>
      <c r="D27" s="10"/>
      <c r="F27" s="10"/>
      <c r="G27" s="10"/>
      <c r="I27" s="10"/>
      <c r="J27" s="10"/>
      <c r="L27" s="10"/>
      <c r="M27" s="10"/>
      <c r="O27" s="10"/>
      <c r="P27" s="9"/>
    </row>
    <row r="28" spans="1:19">
      <c r="A28" s="9" t="s">
        <v>21</v>
      </c>
      <c r="D28" s="10"/>
      <c r="F28" s="10"/>
      <c r="G28" s="10"/>
      <c r="I28" s="10"/>
      <c r="J28" s="10"/>
      <c r="L28" s="10"/>
      <c r="M28" s="10"/>
      <c r="O28" s="10"/>
      <c r="P28" s="9"/>
    </row>
    <row r="29" spans="1:19">
      <c r="A29" s="13" t="s">
        <v>60</v>
      </c>
      <c r="D29" s="10"/>
      <c r="F29" s="10"/>
      <c r="G29" s="10"/>
      <c r="I29" s="10"/>
      <c r="J29" s="10"/>
      <c r="L29" s="10"/>
      <c r="M29" s="10"/>
      <c r="O29" s="10"/>
      <c r="P29" s="9"/>
    </row>
    <row r="30" spans="1:19">
      <c r="D30" s="10"/>
      <c r="F30" s="10"/>
      <c r="G30" s="10"/>
      <c r="I30" s="10"/>
      <c r="J30" s="10"/>
      <c r="L30" s="10"/>
      <c r="M30" s="10"/>
      <c r="O30" s="10"/>
      <c r="P30" s="9"/>
    </row>
    <row r="32" spans="1:19">
      <c r="A32" s="10" t="s">
        <v>48</v>
      </c>
      <c r="B32" s="10"/>
      <c r="C32" s="20">
        <v>80000</v>
      </c>
    </row>
  </sheetData>
  <mergeCells count="5">
    <mergeCell ref="C4:D4"/>
    <mergeCell ref="F4:G4"/>
    <mergeCell ref="I4:J4"/>
    <mergeCell ref="L4:M4"/>
    <mergeCell ref="O4:P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G23" sqref="G23"/>
    </sheetView>
  </sheetViews>
  <sheetFormatPr baseColWidth="10" defaultColWidth="8.83203125" defaultRowHeight="14" x14ac:dyDescent="0"/>
  <cols>
    <col min="1" max="1" width="19.5" customWidth="1"/>
    <col min="2" max="2" width="12" customWidth="1"/>
    <col min="3" max="3" width="11.6640625" customWidth="1"/>
    <col min="4" max="4" width="12.5" customWidth="1"/>
    <col min="5" max="6" width="11.5" customWidth="1"/>
  </cols>
  <sheetData>
    <row r="2" spans="1:6">
      <c r="A2" s="1" t="s">
        <v>27</v>
      </c>
      <c r="B2" s="1"/>
      <c r="C2" s="1"/>
    </row>
    <row r="4" spans="1:6">
      <c r="A4" s="21"/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</row>
    <row r="5" spans="1:6">
      <c r="A5" s="4" t="s">
        <v>50</v>
      </c>
      <c r="B5" s="4">
        <v>40</v>
      </c>
      <c r="C5" s="4">
        <v>50</v>
      </c>
      <c r="D5" s="4">
        <v>60</v>
      </c>
      <c r="E5" s="4">
        <v>70</v>
      </c>
      <c r="F5" s="4">
        <v>80</v>
      </c>
    </row>
    <row r="6" spans="1:6">
      <c r="A6" s="4" t="s">
        <v>5</v>
      </c>
      <c r="B6" s="4">
        <v>0</v>
      </c>
      <c r="C6" s="4">
        <f>B5*0.9</f>
        <v>36</v>
      </c>
      <c r="D6" s="4">
        <f>C5*0.9</f>
        <v>45</v>
      </c>
      <c r="E6" s="4">
        <f>D5*0.9</f>
        <v>54</v>
      </c>
      <c r="F6" s="4">
        <f>E5*0.9</f>
        <v>63</v>
      </c>
    </row>
    <row r="7" spans="1:6">
      <c r="A7" s="4" t="s">
        <v>6</v>
      </c>
      <c r="B7" s="4">
        <v>20</v>
      </c>
      <c r="C7" s="4">
        <v>30</v>
      </c>
      <c r="D7" s="4">
        <f>ROUND(C6*0.95,0)</f>
        <v>34</v>
      </c>
      <c r="E7" s="4">
        <f>ROUND(D6*0.95,0)</f>
        <v>43</v>
      </c>
      <c r="F7" s="4">
        <f>ROUND(E6*0.95,0)</f>
        <v>51</v>
      </c>
    </row>
    <row r="8" spans="1:6">
      <c r="A8" s="4" t="s">
        <v>7</v>
      </c>
      <c r="B8" s="4">
        <v>0</v>
      </c>
      <c r="C8" s="4">
        <f>B7</f>
        <v>20</v>
      </c>
      <c r="D8" s="4">
        <f>C7</f>
        <v>30</v>
      </c>
      <c r="E8" s="4">
        <f>D7</f>
        <v>34</v>
      </c>
      <c r="F8" s="4">
        <f>E7</f>
        <v>43</v>
      </c>
    </row>
    <row r="9" spans="1:6">
      <c r="A9" s="4" t="s">
        <v>8</v>
      </c>
      <c r="B9" s="4">
        <f>SUM(B5:B8)</f>
        <v>60</v>
      </c>
      <c r="C9" s="4">
        <f>SUM(C5:C8)</f>
        <v>136</v>
      </c>
      <c r="D9" s="4">
        <f>SUM(D5:D8)</f>
        <v>169</v>
      </c>
      <c r="E9" s="4">
        <f>SUM(E5:E8)</f>
        <v>201</v>
      </c>
      <c r="F9" s="4">
        <f>SUM(F5:F8)</f>
        <v>237</v>
      </c>
    </row>
    <row r="10" spans="1:6">
      <c r="A10" s="7" t="s">
        <v>23</v>
      </c>
      <c r="B10" s="22">
        <f>B9*(13/15)</f>
        <v>52</v>
      </c>
      <c r="C10" s="22">
        <f>C9*(13/15)</f>
        <v>117.86666666666667</v>
      </c>
      <c r="D10" s="22">
        <f>D9*(13/15)</f>
        <v>146.46666666666667</v>
      </c>
      <c r="E10" s="22">
        <f>E9*(13/15)</f>
        <v>174.20000000000002</v>
      </c>
      <c r="F10" s="22">
        <f>F9*(13/15)</f>
        <v>205.4</v>
      </c>
    </row>
    <row r="11" spans="1:6">
      <c r="A11" s="7" t="s">
        <v>22</v>
      </c>
      <c r="B11" s="23">
        <f>4000*B10</f>
        <v>208000</v>
      </c>
      <c r="C11" s="23">
        <f>4000*C10</f>
        <v>471466.66666666669</v>
      </c>
      <c r="D11" s="23">
        <f>4000*D10</f>
        <v>585866.66666666663</v>
      </c>
      <c r="E11" s="23">
        <f>4000*E10</f>
        <v>696800.00000000012</v>
      </c>
      <c r="F11" s="23">
        <f>4000*F10</f>
        <v>821600</v>
      </c>
    </row>
    <row r="12" spans="1:6">
      <c r="A12" s="7"/>
      <c r="B12" s="23"/>
      <c r="C12" s="23"/>
      <c r="D12" s="23"/>
      <c r="E12" s="23"/>
      <c r="F12" s="23"/>
    </row>
    <row r="14" spans="1:6" ht="15" thickBot="1">
      <c r="A14" s="24" t="s">
        <v>51</v>
      </c>
      <c r="B14" s="25"/>
    </row>
    <row r="15" spans="1:6">
      <c r="A15" s="26" t="s">
        <v>52</v>
      </c>
      <c r="B15" s="27">
        <f>SUM(B11:F11)</f>
        <v>2783733.3333333335</v>
      </c>
    </row>
    <row r="16" spans="1:6">
      <c r="A16" s="28" t="s">
        <v>53</v>
      </c>
      <c r="B16" s="27">
        <v>1250000</v>
      </c>
    </row>
    <row r="17" spans="1:2">
      <c r="A17" s="29" t="s">
        <v>8</v>
      </c>
      <c r="B17" s="30">
        <f>SUM(B15:B16)</f>
        <v>4033733.3333333335</v>
      </c>
    </row>
    <row r="19" spans="1:2">
      <c r="A19" t="s">
        <v>9</v>
      </c>
    </row>
    <row r="20" spans="1:2">
      <c r="A20" t="s">
        <v>10</v>
      </c>
    </row>
    <row r="21" spans="1:2">
      <c r="A21" t="s">
        <v>11</v>
      </c>
    </row>
    <row r="22" spans="1:2">
      <c r="A22" t="s">
        <v>12</v>
      </c>
    </row>
    <row r="23" spans="1:2">
      <c r="A23" t="s">
        <v>25</v>
      </c>
    </row>
    <row r="24" spans="1:2">
      <c r="A24" t="s">
        <v>24</v>
      </c>
    </row>
    <row r="25" spans="1:2">
      <c r="A25" t="s">
        <v>40</v>
      </c>
    </row>
    <row r="26" spans="1:2">
      <c r="B26" t="s">
        <v>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13" sqref="A13:XFD14"/>
    </sheetView>
  </sheetViews>
  <sheetFormatPr baseColWidth="10" defaultColWidth="8.83203125" defaultRowHeight="14" x14ac:dyDescent="0"/>
  <cols>
    <col min="1" max="1" width="28.5" customWidth="1"/>
    <col min="2" max="2" width="1" customWidth="1"/>
    <col min="3" max="3" width="10.5" style="7" customWidth="1"/>
    <col min="4" max="4" width="11.83203125" style="7" customWidth="1"/>
    <col min="5" max="5" width="1.5" style="10" customWidth="1"/>
    <col min="6" max="6" width="8.83203125" style="7"/>
    <col min="7" max="7" width="9.83203125" style="7" customWidth="1"/>
    <col min="8" max="8" width="1.5" style="10" customWidth="1"/>
    <col min="9" max="9" width="8.83203125" style="7"/>
    <col min="10" max="10" width="13.6640625" style="7" customWidth="1"/>
    <col min="11" max="11" width="1.5" style="10" customWidth="1"/>
    <col min="12" max="12" width="8.83203125" style="7"/>
    <col min="13" max="13" width="13.33203125" style="7" customWidth="1"/>
    <col min="14" max="14" width="1.5" style="10" customWidth="1"/>
    <col min="15" max="15" width="9.33203125" style="7" customWidth="1"/>
    <col min="16" max="16" width="13.1640625" customWidth="1"/>
    <col min="17" max="18" width="13.1640625" bestFit="1" customWidth="1"/>
  </cols>
  <sheetData>
    <row r="1" spans="1:16">
      <c r="A1" s="9"/>
      <c r="B1" s="9"/>
      <c r="C1" s="10"/>
      <c r="D1" s="10"/>
      <c r="F1" s="10"/>
      <c r="G1" s="10"/>
      <c r="I1" s="10"/>
      <c r="J1" s="10"/>
      <c r="L1" s="10"/>
      <c r="M1" s="10"/>
      <c r="O1" s="10"/>
      <c r="P1" s="9"/>
    </row>
    <row r="2" spans="1:16">
      <c r="A2" s="11" t="s">
        <v>57</v>
      </c>
      <c r="B2" s="9"/>
      <c r="C2" s="10"/>
      <c r="D2" s="10"/>
      <c r="F2" s="10"/>
      <c r="G2" s="10"/>
      <c r="I2" s="10"/>
      <c r="J2" s="10"/>
      <c r="L2" s="10"/>
      <c r="M2" s="10"/>
      <c r="O2" s="10"/>
      <c r="P2" s="9"/>
    </row>
    <row r="3" spans="1:16">
      <c r="A3" s="9"/>
      <c r="B3" s="9"/>
      <c r="C3" s="10"/>
      <c r="D3" s="10"/>
      <c r="F3" s="10"/>
      <c r="G3" s="10"/>
      <c r="I3" s="10"/>
      <c r="J3" s="10"/>
      <c r="L3" s="10"/>
      <c r="M3" s="10"/>
      <c r="O3" s="10"/>
      <c r="P3" s="9"/>
    </row>
    <row r="4" spans="1:16">
      <c r="A4" s="2"/>
      <c r="B4" s="2"/>
      <c r="C4" s="46" t="s">
        <v>32</v>
      </c>
      <c r="D4" s="46"/>
      <c r="E4" s="37"/>
      <c r="F4" s="46" t="s">
        <v>33</v>
      </c>
      <c r="G4" s="46"/>
      <c r="H4" s="37"/>
      <c r="I4" s="46" t="s">
        <v>34</v>
      </c>
      <c r="J4" s="46"/>
      <c r="K4" s="37"/>
      <c r="L4" s="46" t="s">
        <v>35</v>
      </c>
      <c r="M4" s="46"/>
      <c r="N4" s="37"/>
      <c r="O4" s="46" t="s">
        <v>36</v>
      </c>
      <c r="P4" s="46"/>
    </row>
    <row r="5" spans="1:16">
      <c r="A5" s="3" t="s">
        <v>13</v>
      </c>
      <c r="B5" s="2"/>
      <c r="C5" s="8" t="s">
        <v>30</v>
      </c>
      <c r="D5" s="8" t="s">
        <v>31</v>
      </c>
      <c r="F5" s="8" t="s">
        <v>30</v>
      </c>
      <c r="G5" s="8" t="s">
        <v>31</v>
      </c>
      <c r="I5" s="8" t="s">
        <v>30</v>
      </c>
      <c r="J5" s="8" t="s">
        <v>31</v>
      </c>
      <c r="L5" s="8" t="s">
        <v>30</v>
      </c>
      <c r="M5" s="8" t="s">
        <v>31</v>
      </c>
      <c r="O5" s="8" t="s">
        <v>30</v>
      </c>
      <c r="P5" s="8" t="s">
        <v>31</v>
      </c>
    </row>
    <row r="6" spans="1:16">
      <c r="A6" s="2" t="s">
        <v>28</v>
      </c>
      <c r="B6" s="2"/>
      <c r="C6" s="4">
        <v>2</v>
      </c>
      <c r="D6" s="5">
        <f>C6*$C$37</f>
        <v>170000</v>
      </c>
      <c r="E6" s="31"/>
      <c r="F6" s="4">
        <v>2</v>
      </c>
      <c r="G6" s="5">
        <f>F6*$C$37</f>
        <v>170000</v>
      </c>
      <c r="I6" s="4">
        <v>2</v>
      </c>
      <c r="J6" s="5">
        <f>I6*$C$37</f>
        <v>170000</v>
      </c>
      <c r="L6" s="4">
        <v>3</v>
      </c>
      <c r="M6" s="5">
        <f>L6*$C$37</f>
        <v>255000</v>
      </c>
      <c r="O6" s="4">
        <v>3</v>
      </c>
      <c r="P6" s="5">
        <f>O6*$C$37</f>
        <v>255000</v>
      </c>
    </row>
    <row r="7" spans="1:16">
      <c r="A7" s="2" t="s">
        <v>29</v>
      </c>
      <c r="B7" s="2"/>
      <c r="C7" s="4"/>
      <c r="D7" s="5">
        <f>0.434*D6</f>
        <v>73780</v>
      </c>
      <c r="E7" s="31"/>
      <c r="F7" s="4"/>
      <c r="G7" s="5">
        <f>0.434*G6</f>
        <v>73780</v>
      </c>
      <c r="I7" s="4"/>
      <c r="J7" s="5">
        <f>0.434*J6</f>
        <v>73780</v>
      </c>
      <c r="L7" s="4"/>
      <c r="M7" s="5">
        <f>0.434*M6</f>
        <v>110670</v>
      </c>
      <c r="O7" s="4"/>
      <c r="P7" s="5">
        <f>0.434*P6</f>
        <v>110670</v>
      </c>
    </row>
    <row r="8" spans="1:16">
      <c r="A8" s="2" t="s">
        <v>42</v>
      </c>
      <c r="B8" s="2"/>
      <c r="C8" s="4"/>
      <c r="D8" s="5">
        <v>60000</v>
      </c>
      <c r="E8" s="31"/>
      <c r="F8" s="4"/>
      <c r="G8" s="5">
        <v>0</v>
      </c>
      <c r="I8" s="4"/>
      <c r="J8" s="5">
        <v>0</v>
      </c>
      <c r="L8" s="4"/>
      <c r="M8" s="5">
        <v>30000</v>
      </c>
      <c r="O8" s="4"/>
      <c r="P8" s="5"/>
    </row>
    <row r="9" spans="1:16">
      <c r="A9" s="2"/>
      <c r="B9" s="2"/>
      <c r="C9" s="4"/>
      <c r="D9" s="5"/>
      <c r="E9" s="31"/>
      <c r="F9" s="4"/>
      <c r="G9" s="5"/>
      <c r="H9" s="31"/>
      <c r="I9" s="4"/>
      <c r="J9" s="5"/>
      <c r="L9" s="4"/>
      <c r="M9" s="5"/>
      <c r="O9" s="5"/>
      <c r="P9" s="2"/>
    </row>
    <row r="10" spans="1:16">
      <c r="A10" s="2" t="s">
        <v>14</v>
      </c>
      <c r="B10" s="2"/>
      <c r="C10" s="4">
        <v>1</v>
      </c>
      <c r="D10" s="5">
        <f>C10*30*1777</f>
        <v>53310</v>
      </c>
      <c r="E10" s="31"/>
      <c r="F10" s="4">
        <v>1</v>
      </c>
      <c r="G10" s="5">
        <f>F10*30*1777</f>
        <v>53310</v>
      </c>
      <c r="H10" s="31"/>
      <c r="I10" s="4">
        <v>1</v>
      </c>
      <c r="J10" s="5">
        <f>I10*30*1777</f>
        <v>53310</v>
      </c>
      <c r="L10" s="4">
        <v>2</v>
      </c>
      <c r="M10" s="5">
        <f>L10*30*1777</f>
        <v>106620</v>
      </c>
      <c r="O10" s="4">
        <v>2</v>
      </c>
      <c r="P10" s="5">
        <f>O10*30*1777</f>
        <v>106620</v>
      </c>
    </row>
    <row r="11" spans="1:16">
      <c r="A11" s="2" t="s">
        <v>37</v>
      </c>
      <c r="B11" s="2"/>
      <c r="C11" s="4"/>
      <c r="D11" s="5">
        <f>0.41*D10</f>
        <v>21857.1</v>
      </c>
      <c r="E11" s="31"/>
      <c r="F11" s="4"/>
      <c r="G11" s="5">
        <f>0.41*G10</f>
        <v>21857.1</v>
      </c>
      <c r="H11" s="31"/>
      <c r="I11" s="4"/>
      <c r="J11" s="5">
        <f>0.41*J10</f>
        <v>21857.1</v>
      </c>
      <c r="L11" s="4"/>
      <c r="M11" s="5">
        <f>0.41*M10</f>
        <v>43714.2</v>
      </c>
      <c r="O11" s="4"/>
      <c r="P11" s="5">
        <f>0.41*P10</f>
        <v>43714.2</v>
      </c>
    </row>
    <row r="12" spans="1:16">
      <c r="A12" s="2"/>
      <c r="B12" s="2"/>
      <c r="C12" s="4"/>
      <c r="D12" s="5"/>
      <c r="E12" s="31"/>
      <c r="F12" s="4"/>
      <c r="G12" s="5"/>
      <c r="H12" s="31"/>
      <c r="I12" s="4"/>
      <c r="J12" s="5"/>
      <c r="L12" s="4"/>
      <c r="M12" s="5"/>
      <c r="O12" s="4"/>
      <c r="P12" s="5"/>
    </row>
    <row r="13" spans="1:16">
      <c r="A13" s="2" t="s">
        <v>15</v>
      </c>
      <c r="B13" s="2"/>
      <c r="C13" s="4">
        <v>1</v>
      </c>
      <c r="D13" s="5">
        <v>60000</v>
      </c>
      <c r="E13" s="31"/>
      <c r="F13" s="4">
        <v>1</v>
      </c>
      <c r="G13" s="5">
        <v>60000</v>
      </c>
      <c r="H13" s="31"/>
      <c r="I13" s="4">
        <v>1</v>
      </c>
      <c r="J13" s="5">
        <v>60000</v>
      </c>
      <c r="K13" s="31"/>
      <c r="L13" s="4">
        <v>1</v>
      </c>
      <c r="M13" s="5">
        <v>60000</v>
      </c>
      <c r="O13" s="4">
        <v>1</v>
      </c>
      <c r="P13" s="5">
        <v>60000</v>
      </c>
    </row>
    <row r="14" spans="1:16" ht="15.75" customHeight="1">
      <c r="A14" s="2" t="s">
        <v>38</v>
      </c>
      <c r="B14" s="2"/>
      <c r="C14" s="4"/>
      <c r="D14" s="5">
        <f>0.41*D13</f>
        <v>24600</v>
      </c>
      <c r="E14" s="31"/>
      <c r="F14" s="4"/>
      <c r="G14" s="5">
        <f>0.41*G13</f>
        <v>24600</v>
      </c>
      <c r="H14" s="31"/>
      <c r="I14" s="4"/>
      <c r="J14" s="5">
        <f>0.41*J13</f>
        <v>24600</v>
      </c>
      <c r="K14" s="31"/>
      <c r="L14" s="4"/>
      <c r="M14" s="5">
        <f>0.41*M13</f>
        <v>24600</v>
      </c>
      <c r="O14" s="4"/>
      <c r="P14" s="5">
        <f>0.41*P13</f>
        <v>24600</v>
      </c>
    </row>
    <row r="15" spans="1:16">
      <c r="A15" s="2"/>
      <c r="B15" s="2"/>
      <c r="C15" s="4"/>
      <c r="D15" s="5"/>
      <c r="E15" s="31"/>
      <c r="F15" s="4"/>
      <c r="G15" s="5"/>
      <c r="H15" s="31"/>
      <c r="I15" s="4"/>
      <c r="J15" s="5"/>
      <c r="K15" s="31"/>
      <c r="L15" s="4"/>
      <c r="M15" s="5"/>
      <c r="O15" s="4"/>
      <c r="P15" s="5"/>
    </row>
    <row r="16" spans="1:16">
      <c r="A16" s="2" t="s">
        <v>62</v>
      </c>
      <c r="B16" s="2"/>
      <c r="C16" s="4">
        <v>1</v>
      </c>
      <c r="D16" s="5">
        <v>60000</v>
      </c>
      <c r="E16" s="31"/>
      <c r="F16" s="4">
        <v>1</v>
      </c>
      <c r="G16" s="5">
        <v>60000</v>
      </c>
      <c r="H16" s="31"/>
      <c r="I16" s="4">
        <v>1</v>
      </c>
      <c r="J16" s="5">
        <v>60000</v>
      </c>
      <c r="K16" s="31"/>
      <c r="L16" s="4">
        <v>1</v>
      </c>
      <c r="M16" s="5">
        <v>60000</v>
      </c>
      <c r="O16" s="4">
        <v>1</v>
      </c>
      <c r="P16" s="5">
        <v>60000</v>
      </c>
    </row>
    <row r="17" spans="1:19">
      <c r="A17" s="2" t="s">
        <v>38</v>
      </c>
      <c r="B17" s="2"/>
      <c r="C17" s="4"/>
      <c r="D17" s="5">
        <f>0.41*D16</f>
        <v>24600</v>
      </c>
      <c r="E17" s="31"/>
      <c r="F17" s="4"/>
      <c r="G17" s="5">
        <f>0.41*G16</f>
        <v>24600</v>
      </c>
      <c r="H17" s="31"/>
      <c r="I17" s="4"/>
      <c r="J17" s="5">
        <f>0.41*J16</f>
        <v>24600</v>
      </c>
      <c r="K17" s="31"/>
      <c r="L17" s="4"/>
      <c r="M17" s="5">
        <f>0.41*M16</f>
        <v>24600</v>
      </c>
      <c r="O17" s="4"/>
      <c r="P17" s="5">
        <f>0.41*P16</f>
        <v>24600</v>
      </c>
    </row>
    <row r="18" spans="1:19">
      <c r="A18" s="2"/>
      <c r="B18" s="2"/>
      <c r="C18" s="4"/>
      <c r="D18" s="4"/>
      <c r="F18" s="4"/>
      <c r="G18" s="4"/>
      <c r="I18" s="4"/>
      <c r="J18" s="4"/>
      <c r="L18" s="4"/>
      <c r="M18" s="4"/>
      <c r="O18" s="4"/>
      <c r="P18" s="2"/>
    </row>
    <row r="19" spans="1:19">
      <c r="A19" s="3" t="s">
        <v>16</v>
      </c>
      <c r="B19" s="3"/>
      <c r="C19" s="6"/>
      <c r="D19" s="4"/>
      <c r="F19" s="4"/>
      <c r="G19" s="4"/>
      <c r="I19" s="4"/>
      <c r="J19" s="4"/>
      <c r="L19" s="4"/>
      <c r="M19" s="4"/>
      <c r="O19" s="4"/>
      <c r="P19" s="2"/>
    </row>
    <row r="20" spans="1:19">
      <c r="A20" s="2" t="s">
        <v>17</v>
      </c>
      <c r="B20" s="2"/>
      <c r="C20" s="4"/>
      <c r="D20" s="5">
        <v>10000</v>
      </c>
      <c r="E20" s="31"/>
      <c r="F20" s="4"/>
      <c r="G20" s="5">
        <v>1500</v>
      </c>
      <c r="H20" s="31"/>
      <c r="I20" s="4"/>
      <c r="J20" s="5">
        <v>1500</v>
      </c>
      <c r="K20" s="31"/>
      <c r="L20" s="4"/>
      <c r="M20" s="5">
        <v>1500</v>
      </c>
      <c r="O20" s="4"/>
      <c r="P20" s="5">
        <v>1500</v>
      </c>
    </row>
    <row r="21" spans="1:19">
      <c r="A21" s="2" t="s">
        <v>18</v>
      </c>
      <c r="B21" s="2"/>
      <c r="C21" s="4"/>
      <c r="D21" s="5">
        <v>5000</v>
      </c>
      <c r="E21" s="31"/>
      <c r="F21" s="4"/>
      <c r="G21" s="5">
        <v>5000</v>
      </c>
      <c r="H21" s="31"/>
      <c r="I21" s="4"/>
      <c r="J21" s="5">
        <v>5000</v>
      </c>
      <c r="K21" s="31"/>
      <c r="L21" s="4"/>
      <c r="M21" s="5">
        <v>5000</v>
      </c>
      <c r="O21" s="4"/>
      <c r="P21" s="5">
        <v>7000</v>
      </c>
    </row>
    <row r="22" spans="1:19">
      <c r="A22" s="2"/>
      <c r="B22" s="2"/>
      <c r="C22" s="4"/>
      <c r="D22" s="4"/>
      <c r="F22" s="4"/>
      <c r="G22" s="4"/>
      <c r="I22" s="4"/>
      <c r="J22" s="4"/>
      <c r="L22" s="4"/>
      <c r="M22" s="4"/>
      <c r="O22" s="4"/>
      <c r="P22" s="2"/>
    </row>
    <row r="23" spans="1:19">
      <c r="A23" s="3" t="s">
        <v>19</v>
      </c>
      <c r="B23" s="2"/>
      <c r="C23" s="4"/>
      <c r="D23" s="4"/>
      <c r="F23" s="4"/>
      <c r="G23" s="4"/>
      <c r="I23" s="4"/>
      <c r="J23" s="4"/>
      <c r="L23" s="4"/>
      <c r="M23" s="4"/>
      <c r="O23" s="4"/>
      <c r="P23" s="2"/>
    </row>
    <row r="24" spans="1:19">
      <c r="A24" s="2" t="s">
        <v>44</v>
      </c>
      <c r="B24" s="2"/>
      <c r="C24" s="4"/>
      <c r="D24" s="5">
        <v>60000</v>
      </c>
      <c r="E24" s="31"/>
      <c r="F24" s="4"/>
      <c r="G24" s="4"/>
      <c r="I24" s="4"/>
      <c r="J24" s="5"/>
      <c r="L24" s="4"/>
      <c r="M24" s="5"/>
      <c r="O24" s="4"/>
      <c r="P24" s="5">
        <v>60000</v>
      </c>
    </row>
    <row r="25" spans="1:19">
      <c r="A25" s="2" t="s">
        <v>58</v>
      </c>
      <c r="B25" s="2"/>
      <c r="C25" s="4"/>
      <c r="D25" s="5">
        <v>375000</v>
      </c>
      <c r="F25" s="4"/>
      <c r="G25" s="5">
        <v>375000</v>
      </c>
      <c r="I25" s="4"/>
      <c r="J25" s="5"/>
      <c r="L25" s="4"/>
      <c r="M25" s="5"/>
      <c r="O25" s="4"/>
      <c r="P25" s="5">
        <v>375000</v>
      </c>
    </row>
    <row r="26" spans="1:19" ht="15" thickBot="1">
      <c r="A26" s="14" t="s">
        <v>45</v>
      </c>
      <c r="B26" s="14"/>
      <c r="C26" s="4"/>
      <c r="D26" s="5">
        <v>15000</v>
      </c>
      <c r="F26" s="4"/>
      <c r="G26" s="5">
        <v>18000</v>
      </c>
      <c r="I26" s="4"/>
      <c r="J26" s="5">
        <v>21000</v>
      </c>
      <c r="L26" s="4"/>
      <c r="M26" s="5">
        <v>24000</v>
      </c>
      <c r="O26" s="4"/>
      <c r="P26" s="5">
        <v>27000</v>
      </c>
    </row>
    <row r="27" spans="1:19">
      <c r="A27" s="14"/>
      <c r="B27" s="14"/>
      <c r="C27" s="4"/>
      <c r="D27" s="4"/>
      <c r="F27" s="4"/>
      <c r="G27" s="4"/>
      <c r="I27" s="4"/>
      <c r="J27" s="4"/>
      <c r="L27" s="4"/>
      <c r="M27" s="4"/>
      <c r="O27" s="4"/>
      <c r="P27" s="2"/>
      <c r="Q27" t="s">
        <v>41</v>
      </c>
      <c r="R27" s="38" t="s">
        <v>46</v>
      </c>
      <c r="S27" s="39"/>
    </row>
    <row r="28" spans="1:19" ht="15" thickBot="1">
      <c r="A28" s="16" t="s">
        <v>39</v>
      </c>
      <c r="B28" s="16"/>
      <c r="C28" s="8"/>
      <c r="D28" s="17">
        <f>SUM(D6:D27)</f>
        <v>1013147.1</v>
      </c>
      <c r="E28" s="17">
        <f t="shared" ref="E28:P28" si="0">SUM(E6:E27)</f>
        <v>0</v>
      </c>
      <c r="F28" s="17"/>
      <c r="G28" s="17">
        <f t="shared" si="0"/>
        <v>887647.1</v>
      </c>
      <c r="H28" s="17">
        <f t="shared" si="0"/>
        <v>0</v>
      </c>
      <c r="I28" s="17"/>
      <c r="J28" s="17">
        <f t="shared" si="0"/>
        <v>515647.1</v>
      </c>
      <c r="K28" s="17">
        <f t="shared" si="0"/>
        <v>0</v>
      </c>
      <c r="L28" s="17"/>
      <c r="M28" s="17">
        <f t="shared" si="0"/>
        <v>745704.2</v>
      </c>
      <c r="N28" s="17">
        <f t="shared" si="0"/>
        <v>0</v>
      </c>
      <c r="O28" s="17"/>
      <c r="P28" s="17">
        <f t="shared" si="0"/>
        <v>1155704.2</v>
      </c>
      <c r="Q28" s="15" t="s">
        <v>41</v>
      </c>
      <c r="R28" s="40">
        <f>SUM(D28:P28)</f>
        <v>4317849.7</v>
      </c>
      <c r="S28" s="41"/>
    </row>
    <row r="29" spans="1:19">
      <c r="A29" s="9"/>
      <c r="B29" s="9"/>
      <c r="C29" s="10"/>
      <c r="D29" s="10"/>
      <c r="F29" s="10"/>
      <c r="G29" s="10"/>
      <c r="I29" s="10"/>
      <c r="J29" s="10"/>
      <c r="L29" s="10"/>
      <c r="M29" s="10"/>
      <c r="O29" s="10"/>
      <c r="P29" s="9"/>
    </row>
    <row r="30" spans="1:19">
      <c r="A30" s="12" t="s">
        <v>20</v>
      </c>
      <c r="B30" s="9"/>
      <c r="C30" s="10"/>
      <c r="D30" s="10"/>
      <c r="F30" s="10"/>
      <c r="G30" s="10"/>
      <c r="I30" s="10"/>
      <c r="J30" s="10"/>
      <c r="L30" s="10"/>
      <c r="M30" s="10"/>
      <c r="O30" s="10"/>
      <c r="P30" s="9"/>
    </row>
    <row r="31" spans="1:19">
      <c r="A31" s="9" t="s">
        <v>47</v>
      </c>
      <c r="D31" s="10"/>
      <c r="F31" s="10"/>
      <c r="G31" s="10"/>
      <c r="I31" s="10"/>
      <c r="J31" s="10"/>
      <c r="L31" s="10"/>
      <c r="M31" s="10"/>
      <c r="O31" s="10"/>
      <c r="P31" s="9"/>
    </row>
    <row r="32" spans="1:19">
      <c r="A32" s="9" t="s">
        <v>43</v>
      </c>
      <c r="D32" s="10"/>
      <c r="F32" s="10"/>
      <c r="G32" s="10"/>
      <c r="I32" s="10"/>
      <c r="J32" s="10"/>
      <c r="L32" s="10"/>
      <c r="M32" s="10"/>
      <c r="O32" s="10"/>
      <c r="P32" s="9"/>
    </row>
    <row r="33" spans="1:16">
      <c r="A33" s="9" t="s">
        <v>21</v>
      </c>
      <c r="D33" s="10"/>
      <c r="F33" s="10"/>
      <c r="G33" s="10"/>
      <c r="I33" s="10"/>
      <c r="J33" s="10"/>
      <c r="L33" s="10"/>
      <c r="M33" s="10"/>
      <c r="O33" s="10"/>
      <c r="P33" s="9"/>
    </row>
    <row r="34" spans="1:16">
      <c r="A34" s="13" t="s">
        <v>59</v>
      </c>
      <c r="D34" s="10"/>
      <c r="F34" s="10"/>
      <c r="G34" s="10"/>
      <c r="I34" s="10"/>
      <c r="J34" s="10"/>
      <c r="L34" s="10"/>
      <c r="M34" s="10"/>
      <c r="O34" s="10"/>
      <c r="P34" s="9"/>
    </row>
    <row r="37" spans="1:16">
      <c r="A37" s="10" t="s">
        <v>48</v>
      </c>
      <c r="B37" s="10"/>
      <c r="C37" s="20">
        <v>85000</v>
      </c>
    </row>
    <row r="38" spans="1:16">
      <c r="A38" s="10" t="s">
        <v>49</v>
      </c>
      <c r="B38" s="10"/>
      <c r="C38" s="20">
        <v>30000</v>
      </c>
    </row>
  </sheetData>
  <mergeCells count="5">
    <mergeCell ref="C4:D4"/>
    <mergeCell ref="F4:G4"/>
    <mergeCell ref="I4:J4"/>
    <mergeCell ref="L4:M4"/>
    <mergeCell ref="O4:P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E18" sqref="E18"/>
    </sheetView>
  </sheetViews>
  <sheetFormatPr baseColWidth="10" defaultColWidth="8.83203125" defaultRowHeight="14" x14ac:dyDescent="0"/>
  <cols>
    <col min="1" max="1" width="19.5" customWidth="1"/>
    <col min="2" max="2" width="12" customWidth="1"/>
    <col min="3" max="3" width="11.6640625" customWidth="1"/>
    <col min="4" max="4" width="12.5" customWidth="1"/>
    <col min="5" max="6" width="11.5" customWidth="1"/>
  </cols>
  <sheetData>
    <row r="2" spans="1:6">
      <c r="A2" s="1" t="s">
        <v>27</v>
      </c>
      <c r="B2" s="1"/>
      <c r="C2" s="1"/>
    </row>
    <row r="4" spans="1:6">
      <c r="A4" s="21"/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</row>
    <row r="5" spans="1:6">
      <c r="A5" s="4" t="s">
        <v>50</v>
      </c>
      <c r="B5" s="4">
        <v>30</v>
      </c>
      <c r="C5" s="4">
        <v>40</v>
      </c>
      <c r="D5" s="4">
        <v>50</v>
      </c>
      <c r="E5" s="4">
        <v>60</v>
      </c>
      <c r="F5" s="4">
        <v>70</v>
      </c>
    </row>
    <row r="6" spans="1:6">
      <c r="A6" s="4" t="s">
        <v>5</v>
      </c>
      <c r="B6" s="4">
        <v>0</v>
      </c>
      <c r="C6" s="4">
        <f>B5*0.9</f>
        <v>27</v>
      </c>
      <c r="D6" s="4">
        <f>C5*0.9</f>
        <v>36</v>
      </c>
      <c r="E6" s="4">
        <f>D5*0.9</f>
        <v>45</v>
      </c>
      <c r="F6" s="4">
        <f>E5*0.9</f>
        <v>54</v>
      </c>
    </row>
    <row r="7" spans="1:6">
      <c r="A7" s="4" t="s">
        <v>6</v>
      </c>
      <c r="B7" s="4">
        <v>20</v>
      </c>
      <c r="C7" s="4">
        <v>30</v>
      </c>
      <c r="D7" s="4">
        <f>ROUND(C6*0.95,0)</f>
        <v>26</v>
      </c>
      <c r="E7" s="4">
        <f>ROUND(D6*0.95,0)</f>
        <v>34</v>
      </c>
      <c r="F7" s="4">
        <f>ROUND(E6*0.95,0)</f>
        <v>43</v>
      </c>
    </row>
    <row r="8" spans="1:6">
      <c r="A8" s="4" t="s">
        <v>7</v>
      </c>
      <c r="B8" s="4">
        <v>0</v>
      </c>
      <c r="C8" s="4">
        <f>B7</f>
        <v>20</v>
      </c>
      <c r="D8" s="4">
        <f>C7</f>
        <v>30</v>
      </c>
      <c r="E8" s="4">
        <f>D7</f>
        <v>26</v>
      </c>
      <c r="F8" s="4">
        <f>E7</f>
        <v>34</v>
      </c>
    </row>
    <row r="9" spans="1:6">
      <c r="A9" s="4" t="s">
        <v>8</v>
      </c>
      <c r="B9" s="4">
        <f>SUM(B5:B8)</f>
        <v>50</v>
      </c>
      <c r="C9" s="4">
        <f>SUM(C5:C8)</f>
        <v>117</v>
      </c>
      <c r="D9" s="4">
        <f>SUM(D5:D8)</f>
        <v>142</v>
      </c>
      <c r="E9" s="4">
        <f>SUM(E5:E8)</f>
        <v>165</v>
      </c>
      <c r="F9" s="4">
        <f>SUM(F5:F8)</f>
        <v>201</v>
      </c>
    </row>
    <row r="10" spans="1:6">
      <c r="A10" s="7" t="s">
        <v>23</v>
      </c>
      <c r="B10" s="22">
        <f>B9*(13/15)</f>
        <v>43.333333333333336</v>
      </c>
      <c r="C10" s="22">
        <f>C9*(13/15)</f>
        <v>101.4</v>
      </c>
      <c r="D10" s="22">
        <f>D9*(13/15)</f>
        <v>123.06666666666668</v>
      </c>
      <c r="E10" s="22">
        <f>E9*(13/15)</f>
        <v>143</v>
      </c>
      <c r="F10" s="22">
        <f>F9*(13/15)</f>
        <v>174.20000000000002</v>
      </c>
    </row>
    <row r="11" spans="1:6">
      <c r="A11" s="7" t="s">
        <v>22</v>
      </c>
      <c r="B11" s="23">
        <f>4000*B10</f>
        <v>173333.33333333334</v>
      </c>
      <c r="C11" s="23">
        <f>4000*C10</f>
        <v>405600</v>
      </c>
      <c r="D11" s="23">
        <f>4000*D10</f>
        <v>492266.66666666669</v>
      </c>
      <c r="E11" s="23">
        <f>4000*E10</f>
        <v>572000</v>
      </c>
      <c r="F11" s="23">
        <f>4000*F10</f>
        <v>696800.00000000012</v>
      </c>
    </row>
    <row r="12" spans="1:6">
      <c r="A12" s="7"/>
      <c r="B12" s="23"/>
      <c r="C12" s="23"/>
      <c r="D12" s="23"/>
      <c r="E12" s="23"/>
      <c r="F12" s="23"/>
    </row>
    <row r="14" spans="1:6" ht="15" thickBot="1">
      <c r="A14" s="24" t="s">
        <v>51</v>
      </c>
      <c r="B14" s="25"/>
    </row>
    <row r="15" spans="1:6">
      <c r="A15" s="26" t="s">
        <v>52</v>
      </c>
      <c r="B15" s="27">
        <f>SUM(B11:F11)</f>
        <v>2340000</v>
      </c>
    </row>
    <row r="16" spans="1:6">
      <c r="A16" s="28" t="s">
        <v>53</v>
      </c>
      <c r="B16" s="27">
        <v>1800000</v>
      </c>
    </row>
    <row r="17" spans="1:2">
      <c r="A17" s="29" t="s">
        <v>8</v>
      </c>
      <c r="B17" s="30">
        <f>SUM(B15:B16)</f>
        <v>4140000</v>
      </c>
    </row>
    <row r="19" spans="1:2">
      <c r="A19" t="s">
        <v>9</v>
      </c>
    </row>
    <row r="20" spans="1:2">
      <c r="A20" t="s">
        <v>10</v>
      </c>
    </row>
    <row r="21" spans="1:2">
      <c r="A21" t="s">
        <v>11</v>
      </c>
    </row>
    <row r="22" spans="1:2">
      <c r="A22" t="s">
        <v>12</v>
      </c>
    </row>
    <row r="23" spans="1:2">
      <c r="A23" t="s">
        <v>25</v>
      </c>
    </row>
    <row r="24" spans="1:2">
      <c r="A24" t="s">
        <v>24</v>
      </c>
    </row>
    <row r="25" spans="1:2">
      <c r="A25" t="s">
        <v>40</v>
      </c>
    </row>
    <row r="26" spans="1:2">
      <c r="B26" t="s">
        <v>41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R25" sqref="R25"/>
    </sheetView>
  </sheetViews>
  <sheetFormatPr baseColWidth="10" defaultColWidth="8.83203125" defaultRowHeight="14" x14ac:dyDescent="0"/>
  <cols>
    <col min="1" max="1" width="28.5" customWidth="1"/>
    <col min="2" max="2" width="1" customWidth="1"/>
    <col min="3" max="3" width="10.1640625" style="7" customWidth="1"/>
    <col min="4" max="4" width="11.5" style="7" customWidth="1"/>
    <col min="5" max="5" width="1.6640625" style="42" customWidth="1"/>
    <col min="6" max="6" width="8.83203125" style="7"/>
    <col min="7" max="7" width="11.5" style="7" bestFit="1" customWidth="1"/>
    <col min="8" max="8" width="1.5" style="42" customWidth="1"/>
    <col min="9" max="9" width="8.83203125" style="7"/>
    <col min="10" max="10" width="15.5" style="7" customWidth="1"/>
    <col min="11" max="11" width="1.6640625" style="42" customWidth="1"/>
    <col min="12" max="12" width="8.83203125" style="7"/>
    <col min="13" max="13" width="14.6640625" style="7" customWidth="1"/>
    <col min="14" max="14" width="1.6640625" style="42" customWidth="1"/>
    <col min="15" max="15" width="13.6640625" style="7" customWidth="1"/>
    <col min="16" max="16" width="13.1640625" customWidth="1"/>
    <col min="17" max="18" width="13.1640625" bestFit="1" customWidth="1"/>
  </cols>
  <sheetData>
    <row r="1" spans="1:16">
      <c r="A1" s="9"/>
      <c r="B1" s="9"/>
      <c r="C1" s="10"/>
      <c r="D1" s="10"/>
      <c r="F1" s="10"/>
      <c r="G1" s="10"/>
      <c r="I1" s="10"/>
      <c r="J1" s="10"/>
      <c r="L1" s="10"/>
      <c r="M1" s="10"/>
      <c r="O1" s="10"/>
      <c r="P1" s="9"/>
    </row>
    <row r="2" spans="1:16">
      <c r="A2" s="11" t="s">
        <v>26</v>
      </c>
      <c r="B2" s="9"/>
      <c r="C2" s="10"/>
      <c r="D2" s="10"/>
      <c r="F2" s="10"/>
      <c r="G2" s="10"/>
      <c r="I2" s="10"/>
      <c r="J2" s="10"/>
      <c r="L2" s="10"/>
      <c r="M2" s="10"/>
      <c r="O2" s="10"/>
      <c r="P2" s="9"/>
    </row>
    <row r="3" spans="1:16">
      <c r="A3" s="9"/>
      <c r="B3" s="9"/>
      <c r="C3" s="10"/>
      <c r="D3" s="10"/>
      <c r="F3" s="10"/>
      <c r="G3" s="10"/>
      <c r="I3" s="10"/>
      <c r="J3" s="10"/>
      <c r="L3" s="10"/>
      <c r="M3" s="10"/>
      <c r="O3" s="10"/>
      <c r="P3" s="9"/>
    </row>
    <row r="4" spans="1:16">
      <c r="A4" s="2"/>
      <c r="B4" s="33"/>
      <c r="C4" s="46" t="s">
        <v>32</v>
      </c>
      <c r="D4" s="46"/>
      <c r="E4" s="43"/>
      <c r="F4" s="46" t="s">
        <v>33</v>
      </c>
      <c r="G4" s="46"/>
      <c r="H4" s="43"/>
      <c r="I4" s="46" t="s">
        <v>34</v>
      </c>
      <c r="J4" s="46"/>
      <c r="K4" s="43"/>
      <c r="L4" s="46" t="s">
        <v>35</v>
      </c>
      <c r="M4" s="46"/>
      <c r="N4" s="43"/>
      <c r="O4" s="46" t="s">
        <v>36</v>
      </c>
      <c r="P4" s="46"/>
    </row>
    <row r="5" spans="1:16">
      <c r="A5" s="3" t="s">
        <v>13</v>
      </c>
      <c r="B5" s="33"/>
      <c r="C5" s="8" t="s">
        <v>30</v>
      </c>
      <c r="D5" s="8" t="s">
        <v>31</v>
      </c>
      <c r="F5" s="8" t="s">
        <v>30</v>
      </c>
      <c r="G5" s="8" t="s">
        <v>31</v>
      </c>
      <c r="I5" s="8" t="s">
        <v>30</v>
      </c>
      <c r="J5" s="8" t="s">
        <v>31</v>
      </c>
      <c r="L5" s="8" t="s">
        <v>30</v>
      </c>
      <c r="M5" s="8" t="s">
        <v>31</v>
      </c>
      <c r="O5" s="8" t="s">
        <v>30</v>
      </c>
      <c r="P5" s="8" t="s">
        <v>31</v>
      </c>
    </row>
    <row r="6" spans="1:16">
      <c r="A6" s="2" t="s">
        <v>28</v>
      </c>
      <c r="B6" s="33"/>
      <c r="C6" s="4">
        <v>2</v>
      </c>
      <c r="D6" s="5">
        <f>C6*$C$34</f>
        <v>170000</v>
      </c>
      <c r="E6" s="44"/>
      <c r="F6" s="4">
        <v>2</v>
      </c>
      <c r="G6" s="5">
        <f>F6*$C$34</f>
        <v>170000</v>
      </c>
      <c r="I6" s="4">
        <v>3</v>
      </c>
      <c r="J6" s="5">
        <f>I6*$C$34</f>
        <v>255000</v>
      </c>
      <c r="L6" s="4">
        <v>4</v>
      </c>
      <c r="M6" s="5">
        <f>L6*$C$34</f>
        <v>340000</v>
      </c>
      <c r="O6" s="4">
        <v>5</v>
      </c>
      <c r="P6" s="5">
        <f>O6*$C$34</f>
        <v>425000</v>
      </c>
    </row>
    <row r="7" spans="1:16">
      <c r="A7" s="2" t="s">
        <v>29</v>
      </c>
      <c r="B7" s="33"/>
      <c r="C7" s="4"/>
      <c r="D7" s="5">
        <f>0.434*D6</f>
        <v>73780</v>
      </c>
      <c r="E7" s="44"/>
      <c r="F7" s="4"/>
      <c r="G7" s="5">
        <f>0.434*G6</f>
        <v>73780</v>
      </c>
      <c r="I7" s="4"/>
      <c r="J7" s="5">
        <f>0.434*J6</f>
        <v>110670</v>
      </c>
      <c r="L7" s="4"/>
      <c r="M7" s="5">
        <f>0.434*M6</f>
        <v>147560</v>
      </c>
      <c r="O7" s="4"/>
      <c r="P7" s="5">
        <f>0.434*P6</f>
        <v>184450</v>
      </c>
    </row>
    <row r="8" spans="1:16">
      <c r="A8" s="2" t="s">
        <v>42</v>
      </c>
      <c r="B8" s="33"/>
      <c r="C8" s="4"/>
      <c r="D8" s="5">
        <f>C6*$C$35</f>
        <v>80000</v>
      </c>
      <c r="E8" s="44"/>
      <c r="F8" s="4"/>
      <c r="G8" s="5"/>
      <c r="I8" s="4"/>
      <c r="J8" s="5">
        <f>C35</f>
        <v>40000</v>
      </c>
      <c r="L8" s="4"/>
      <c r="M8" s="5"/>
      <c r="O8" s="4"/>
      <c r="P8" s="5">
        <v>40000</v>
      </c>
    </row>
    <row r="9" spans="1:16">
      <c r="A9" s="2"/>
      <c r="B9" s="33"/>
      <c r="C9" s="4"/>
      <c r="D9" s="5"/>
      <c r="E9" s="44"/>
      <c r="F9" s="4"/>
      <c r="G9" s="5"/>
      <c r="H9" s="44"/>
      <c r="I9" s="4"/>
      <c r="J9" s="5"/>
      <c r="L9" s="4"/>
      <c r="M9" s="5"/>
      <c r="O9" s="5"/>
      <c r="P9" s="2"/>
    </row>
    <row r="10" spans="1:16">
      <c r="A10" s="2" t="s">
        <v>14</v>
      </c>
      <c r="B10" s="33"/>
      <c r="C10" s="4">
        <v>1</v>
      </c>
      <c r="D10" s="5">
        <f>C10*30*1777</f>
        <v>53310</v>
      </c>
      <c r="E10" s="44"/>
      <c r="F10" s="4">
        <v>1</v>
      </c>
      <c r="G10" s="5">
        <f>F10*30*1777</f>
        <v>53310</v>
      </c>
      <c r="H10" s="44"/>
      <c r="I10" s="4">
        <v>1</v>
      </c>
      <c r="J10" s="5">
        <f>I10*30*1777</f>
        <v>53310</v>
      </c>
      <c r="L10" s="4">
        <v>2</v>
      </c>
      <c r="M10" s="5">
        <f>L10*30*1777</f>
        <v>106620</v>
      </c>
      <c r="O10" s="4">
        <v>2</v>
      </c>
      <c r="P10" s="5">
        <f>O10*30*1777</f>
        <v>106620</v>
      </c>
    </row>
    <row r="11" spans="1:16">
      <c r="A11" s="2" t="s">
        <v>37</v>
      </c>
      <c r="B11" s="33"/>
      <c r="C11" s="4"/>
      <c r="D11" s="5">
        <f>0.41*D10</f>
        <v>21857.1</v>
      </c>
      <c r="E11" s="44"/>
      <c r="F11" s="4"/>
      <c r="G11" s="5">
        <f>0.41*G10</f>
        <v>21857.1</v>
      </c>
      <c r="H11" s="44"/>
      <c r="I11" s="4"/>
      <c r="J11" s="5">
        <f>0.41*J10</f>
        <v>21857.1</v>
      </c>
      <c r="L11" s="4"/>
      <c r="M11" s="5">
        <f>0.41*M10</f>
        <v>43714.2</v>
      </c>
      <c r="O11" s="4"/>
      <c r="P11" s="5">
        <f>0.41*P10</f>
        <v>43714.2</v>
      </c>
    </row>
    <row r="12" spans="1:16">
      <c r="A12" s="2"/>
      <c r="B12" s="33"/>
      <c r="C12" s="4"/>
      <c r="D12" s="5"/>
      <c r="E12" s="44"/>
      <c r="F12" s="4"/>
      <c r="G12" s="5"/>
      <c r="H12" s="44"/>
      <c r="I12" s="4"/>
      <c r="J12" s="5"/>
      <c r="L12" s="4"/>
      <c r="M12" s="5"/>
      <c r="O12" s="4"/>
      <c r="P12" s="5"/>
    </row>
    <row r="13" spans="1:16">
      <c r="A13" s="2" t="s">
        <v>62</v>
      </c>
      <c r="B13" s="2"/>
      <c r="C13" s="4">
        <v>1</v>
      </c>
      <c r="D13" s="5">
        <v>60000</v>
      </c>
      <c r="E13" s="44"/>
      <c r="F13" s="4">
        <v>1</v>
      </c>
      <c r="G13" s="5">
        <v>60000</v>
      </c>
      <c r="H13" s="44"/>
      <c r="I13" s="4">
        <v>1</v>
      </c>
      <c r="J13" s="5">
        <v>60000</v>
      </c>
      <c r="K13" s="44"/>
      <c r="L13" s="4">
        <v>1</v>
      </c>
      <c r="M13" s="5">
        <v>60000</v>
      </c>
      <c r="O13" s="4">
        <v>1</v>
      </c>
      <c r="P13" s="5">
        <v>60000</v>
      </c>
    </row>
    <row r="14" spans="1:16" ht="15.75" customHeight="1">
      <c r="A14" s="2" t="s">
        <v>38</v>
      </c>
      <c r="B14" s="2"/>
      <c r="C14" s="4"/>
      <c r="D14" s="5">
        <f>0.41*D13</f>
        <v>24600</v>
      </c>
      <c r="E14" s="44"/>
      <c r="F14" s="4"/>
      <c r="G14" s="5">
        <f>0.41*G13</f>
        <v>24600</v>
      </c>
      <c r="H14" s="44"/>
      <c r="I14" s="4"/>
      <c r="J14" s="5">
        <f>0.41*J13</f>
        <v>24600</v>
      </c>
      <c r="K14" s="44"/>
      <c r="L14" s="4"/>
      <c r="M14" s="5">
        <f>0.41*M13</f>
        <v>24600</v>
      </c>
      <c r="O14" s="4"/>
      <c r="P14" s="5">
        <f>0.41*P13</f>
        <v>24600</v>
      </c>
    </row>
    <row r="15" spans="1:16">
      <c r="A15" s="2"/>
      <c r="B15" s="33"/>
      <c r="C15" s="4"/>
      <c r="D15" s="5"/>
      <c r="E15" s="44"/>
      <c r="F15" s="4"/>
      <c r="G15" s="5"/>
      <c r="H15" s="44"/>
      <c r="I15" s="4"/>
      <c r="J15" s="5"/>
      <c r="L15" s="4"/>
      <c r="M15" s="5"/>
      <c r="O15" s="4"/>
      <c r="P15" s="5"/>
    </row>
    <row r="16" spans="1:16">
      <c r="A16" s="3" t="s">
        <v>16</v>
      </c>
      <c r="B16" s="34"/>
      <c r="C16" s="6"/>
      <c r="D16" s="4"/>
      <c r="F16" s="4"/>
      <c r="G16" s="4"/>
      <c r="I16" s="4"/>
      <c r="J16" s="4"/>
      <c r="L16" s="4"/>
      <c r="M16" s="4"/>
      <c r="O16" s="4"/>
      <c r="P16" s="2"/>
    </row>
    <row r="17" spans="1:18">
      <c r="A17" s="2" t="s">
        <v>17</v>
      </c>
      <c r="B17" s="33"/>
      <c r="C17" s="4"/>
      <c r="D17" s="5">
        <v>15000</v>
      </c>
      <c r="E17" s="44"/>
      <c r="F17" s="4"/>
      <c r="G17" s="5">
        <v>1500</v>
      </c>
      <c r="H17" s="44"/>
      <c r="I17" s="4"/>
      <c r="J17" s="5">
        <v>1500</v>
      </c>
      <c r="K17" s="44"/>
      <c r="L17" s="4"/>
      <c r="M17" s="5">
        <v>1500</v>
      </c>
      <c r="O17" s="4"/>
      <c r="P17" s="5">
        <v>1500</v>
      </c>
    </row>
    <row r="18" spans="1:18">
      <c r="A18" s="2" t="s">
        <v>18</v>
      </c>
      <c r="B18" s="33"/>
      <c r="C18" s="4"/>
      <c r="D18" s="5">
        <v>6000</v>
      </c>
      <c r="E18" s="44"/>
      <c r="F18" s="4"/>
      <c r="G18" s="5">
        <v>6000</v>
      </c>
      <c r="H18" s="44"/>
      <c r="I18" s="4"/>
      <c r="J18" s="5">
        <v>6000</v>
      </c>
      <c r="K18" s="44"/>
      <c r="L18" s="4"/>
      <c r="M18" s="5">
        <v>7000</v>
      </c>
      <c r="O18" s="4"/>
      <c r="P18" s="5">
        <v>7000</v>
      </c>
    </row>
    <row r="19" spans="1:18">
      <c r="A19" s="2"/>
      <c r="B19" s="33"/>
      <c r="C19" s="4"/>
      <c r="D19" s="4"/>
      <c r="F19" s="4"/>
      <c r="G19" s="4"/>
      <c r="I19" s="4"/>
      <c r="J19" s="4"/>
      <c r="L19" s="4"/>
      <c r="M19" s="4"/>
      <c r="O19" s="4"/>
      <c r="P19" s="2"/>
    </row>
    <row r="20" spans="1:18">
      <c r="A20" s="3" t="s">
        <v>19</v>
      </c>
      <c r="B20" s="33"/>
      <c r="C20" s="4"/>
      <c r="D20" s="4"/>
      <c r="F20" s="4"/>
      <c r="G20" s="4"/>
      <c r="I20" s="4"/>
      <c r="J20" s="4"/>
      <c r="L20" s="4"/>
      <c r="M20" s="4"/>
      <c r="O20" s="4"/>
      <c r="P20" s="2"/>
    </row>
    <row r="21" spans="1:18">
      <c r="A21" s="2" t="s">
        <v>44</v>
      </c>
      <c r="B21" s="33"/>
      <c r="C21" s="4"/>
      <c r="D21" s="5">
        <v>60000</v>
      </c>
      <c r="E21" s="44"/>
      <c r="F21" s="4"/>
      <c r="G21" s="4"/>
      <c r="I21" s="4"/>
      <c r="J21" s="5">
        <v>60000</v>
      </c>
      <c r="L21" s="4"/>
      <c r="M21" s="5"/>
      <c r="O21" s="4"/>
      <c r="P21" s="5">
        <v>60000</v>
      </c>
    </row>
    <row r="22" spans="1:18">
      <c r="A22" s="2" t="s">
        <v>54</v>
      </c>
      <c r="B22" s="33"/>
      <c r="C22" s="4"/>
      <c r="D22" s="5">
        <v>350000</v>
      </c>
      <c r="F22" s="4"/>
      <c r="G22" s="5">
        <v>50000</v>
      </c>
      <c r="I22" s="4"/>
      <c r="J22" s="5">
        <v>50000</v>
      </c>
      <c r="L22" s="4"/>
      <c r="M22" s="5">
        <v>50000</v>
      </c>
      <c r="O22" s="4"/>
      <c r="P22" s="5">
        <v>350000</v>
      </c>
    </row>
    <row r="23" spans="1:18">
      <c r="A23" s="14" t="s">
        <v>45</v>
      </c>
      <c r="B23" s="35"/>
      <c r="C23" s="4"/>
      <c r="D23" s="5">
        <v>10000</v>
      </c>
      <c r="F23" s="4"/>
      <c r="G23" s="5">
        <v>10000</v>
      </c>
      <c r="I23" s="4"/>
      <c r="J23" s="5">
        <v>10000</v>
      </c>
      <c r="L23" s="4"/>
      <c r="M23" s="5">
        <v>12500</v>
      </c>
      <c r="O23" s="4"/>
      <c r="P23" s="5">
        <v>12500</v>
      </c>
    </row>
    <row r="24" spans="1:18">
      <c r="A24" s="14"/>
      <c r="B24" s="35"/>
      <c r="C24" s="4"/>
      <c r="D24" s="4"/>
      <c r="F24" s="4"/>
      <c r="G24" s="4"/>
      <c r="I24" s="4"/>
      <c r="J24" s="4"/>
      <c r="L24" s="4"/>
      <c r="M24" s="4"/>
      <c r="O24" s="4"/>
      <c r="P24" s="2"/>
      <c r="Q24" t="s">
        <v>41</v>
      </c>
      <c r="R24" s="18" t="s">
        <v>46</v>
      </c>
    </row>
    <row r="25" spans="1:18">
      <c r="A25" s="16" t="s">
        <v>39</v>
      </c>
      <c r="B25" s="36"/>
      <c r="C25" s="8"/>
      <c r="D25" s="17">
        <f>SUM(D6:D22)</f>
        <v>914547.1</v>
      </c>
      <c r="E25" s="45"/>
      <c r="F25" s="17"/>
      <c r="G25" s="17">
        <f>SUM(G6:G22)</f>
        <v>461047.1</v>
      </c>
      <c r="H25" s="45"/>
      <c r="I25" s="17"/>
      <c r="J25" s="17">
        <f>SUM(J6:J22)</f>
        <v>682937.1</v>
      </c>
      <c r="K25" s="45"/>
      <c r="L25" s="17"/>
      <c r="M25" s="17">
        <f>SUM(M6:M22)</f>
        <v>780994.2</v>
      </c>
      <c r="N25" s="45"/>
      <c r="O25" s="17"/>
      <c r="P25" s="17">
        <f>SUM(P6:P22)</f>
        <v>1302884.2</v>
      </c>
      <c r="Q25" s="15" t="s">
        <v>41</v>
      </c>
      <c r="R25" s="19">
        <f>SUM(D25:P25)</f>
        <v>4142409.7</v>
      </c>
    </row>
    <row r="26" spans="1:18">
      <c r="A26" s="9"/>
      <c r="B26" s="9"/>
      <c r="C26" s="10"/>
      <c r="D26" s="10"/>
      <c r="F26" s="10"/>
      <c r="G26" s="10"/>
      <c r="I26" s="10"/>
      <c r="J26" s="10"/>
      <c r="L26" s="10"/>
      <c r="M26" s="10"/>
      <c r="O26" s="10"/>
      <c r="P26" s="9"/>
    </row>
    <row r="27" spans="1:18">
      <c r="A27" s="12" t="s">
        <v>20</v>
      </c>
      <c r="B27" s="9"/>
      <c r="C27" s="10"/>
      <c r="D27" s="10"/>
      <c r="F27" s="10"/>
      <c r="G27" s="10"/>
      <c r="I27" s="10"/>
      <c r="J27" s="10"/>
      <c r="L27" s="10"/>
      <c r="M27" s="10"/>
      <c r="O27" s="10"/>
      <c r="P27" s="9"/>
    </row>
    <row r="28" spans="1:18">
      <c r="A28" s="9" t="s">
        <v>47</v>
      </c>
      <c r="D28" s="10"/>
      <c r="F28" s="10"/>
      <c r="G28" s="10"/>
      <c r="I28" s="10"/>
      <c r="J28" s="10"/>
      <c r="L28" s="10"/>
      <c r="M28" s="10"/>
      <c r="O28" s="10"/>
      <c r="P28" s="9"/>
    </row>
    <row r="29" spans="1:18">
      <c r="A29" s="9" t="s">
        <v>43</v>
      </c>
      <c r="D29" s="10"/>
      <c r="F29" s="10"/>
      <c r="G29" s="10"/>
      <c r="I29" s="10"/>
      <c r="J29" s="10"/>
      <c r="L29" s="10"/>
      <c r="M29" s="10"/>
      <c r="O29" s="10"/>
      <c r="P29" s="9"/>
    </row>
    <row r="30" spans="1:18">
      <c r="A30" s="9" t="s">
        <v>21</v>
      </c>
      <c r="D30" s="10"/>
      <c r="F30" s="10"/>
      <c r="G30" s="10"/>
      <c r="I30" s="10"/>
      <c r="J30" s="10"/>
      <c r="L30" s="10"/>
      <c r="M30" s="10"/>
      <c r="O30" s="10"/>
      <c r="P30" s="9"/>
    </row>
    <row r="31" spans="1:18">
      <c r="A31" s="13"/>
    </row>
    <row r="34" spans="1:3">
      <c r="A34" s="10" t="s">
        <v>48</v>
      </c>
      <c r="B34" s="10"/>
      <c r="C34" s="20">
        <v>85000</v>
      </c>
    </row>
    <row r="35" spans="1:3">
      <c r="A35" s="10" t="s">
        <v>49</v>
      </c>
      <c r="B35" s="10"/>
      <c r="C35" s="20">
        <v>40000</v>
      </c>
    </row>
  </sheetData>
  <mergeCells count="5">
    <mergeCell ref="C4:D4"/>
    <mergeCell ref="F4:G4"/>
    <mergeCell ref="I4:J4"/>
    <mergeCell ref="L4:M4"/>
    <mergeCell ref="O4:P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D17" sqref="D17"/>
    </sheetView>
  </sheetViews>
  <sheetFormatPr baseColWidth="10" defaultColWidth="8.83203125" defaultRowHeight="14" x14ac:dyDescent="0"/>
  <cols>
    <col min="1" max="1" width="3.5" customWidth="1"/>
    <col min="9" max="9" width="6.83203125" customWidth="1"/>
    <col min="10" max="10" width="12.5" customWidth="1"/>
    <col min="11" max="11" width="13.5" customWidth="1"/>
    <col min="12" max="12" width="12.6640625" customWidth="1"/>
  </cols>
  <sheetData>
    <row r="2" spans="2:2">
      <c r="B2" t="s">
        <v>61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 REV</vt:lpstr>
      <vt:lpstr>SE COST</vt:lpstr>
      <vt:lpstr>CE REV</vt:lpstr>
      <vt:lpstr>CE COST</vt:lpstr>
      <vt:lpstr>EE REV</vt:lpstr>
      <vt:lpstr>EE COST</vt:lpstr>
      <vt:lpstr>BUILDING COST for ENGINEERING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pseleski</dc:creator>
  <cp:lastModifiedBy>Pat Stall</cp:lastModifiedBy>
  <cp:lastPrinted>2014-11-04T22:33:44Z</cp:lastPrinted>
  <dcterms:created xsi:type="dcterms:W3CDTF">2014-09-12T18:11:57Z</dcterms:created>
  <dcterms:modified xsi:type="dcterms:W3CDTF">2014-11-07T22:24:59Z</dcterms:modified>
</cp:coreProperties>
</file>